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919793\Desktop\"/>
    </mc:Choice>
  </mc:AlternateContent>
  <bookViews>
    <workbookView xWindow="120" yWindow="75" windowWidth="12120" windowHeight="8550" tabRatio="641" activeTab="1"/>
  </bookViews>
  <sheets>
    <sheet name="索引" sheetId="15" r:id="rId1"/>
    <sheet name="A.【反転コンテナ】使用の場合" sheetId="16" r:id="rId2"/>
    <sheet name="B.【容器】使用の場合" sheetId="8" r:id="rId3"/>
    <sheet name="C.【容器】使用の場合（古紙容器）" sheetId="17" r:id="rId4"/>
    <sheet name="【参考】容器サイズ" sheetId="13" r:id="rId5"/>
  </sheets>
  <definedNames>
    <definedName name="_xlnm.Print_Area" localSheetId="1">A.【反転コンテナ】使用の場合!$A$1:$AQ$35</definedName>
    <definedName name="_xlnm.Print_Area" localSheetId="2">B.【容器】使用の場合!$A$1:$AQ$34</definedName>
    <definedName name="_xlnm.Print_Area" localSheetId="3">'C.【容器】使用の場合（古紙容器）'!$A$1:$AQ$34</definedName>
  </definedNames>
  <calcPr calcId="162913"/>
</workbook>
</file>

<file path=xl/calcChain.xml><?xml version="1.0" encoding="utf-8"?>
<calcChain xmlns="http://schemas.openxmlformats.org/spreadsheetml/2006/main">
  <c r="J32" i="17" l="1"/>
  <c r="H17" i="17"/>
  <c r="F17" i="17"/>
  <c r="P17" i="17" s="1"/>
  <c r="P16" i="17"/>
  <c r="H15" i="17"/>
  <c r="F15" i="17"/>
  <c r="P15" i="17" s="1"/>
  <c r="P14" i="17"/>
  <c r="H13" i="17"/>
  <c r="F13" i="17"/>
  <c r="P13" i="17" s="1"/>
  <c r="P12" i="17"/>
  <c r="F11" i="17"/>
  <c r="P11" i="17" s="1"/>
  <c r="F10" i="17"/>
  <c r="F9" i="17"/>
  <c r="P9" i="17" s="1"/>
  <c r="AK5" i="17" s="1"/>
  <c r="F8" i="17"/>
  <c r="P8" i="17" s="1"/>
  <c r="F7" i="17"/>
  <c r="P7" i="17" s="1"/>
  <c r="F6" i="17"/>
  <c r="P6" i="17" s="1"/>
  <c r="P5" i="17"/>
  <c r="S5" i="17" s="1"/>
  <c r="AG4" i="17" s="1"/>
  <c r="X14" i="17" l="1"/>
  <c r="P10" i="17"/>
  <c r="AL5" i="17" s="1"/>
  <c r="S11" i="17"/>
  <c r="AM5" i="17" s="1"/>
  <c r="S7" i="17"/>
  <c r="AI4" i="17" s="1"/>
  <c r="AI5" i="17"/>
  <c r="AG5" i="17"/>
  <c r="AA5" i="17" s="1"/>
  <c r="AJ5" i="17"/>
  <c r="S8" i="17"/>
  <c r="AJ4" i="17" s="1"/>
  <c r="S6" i="17"/>
  <c r="AH4" i="17" s="1"/>
  <c r="AH5" i="17"/>
  <c r="AA13" i="17"/>
  <c r="S17" i="17"/>
  <c r="X17" i="17"/>
  <c r="AA16" i="17" s="1"/>
  <c r="S9" i="17"/>
  <c r="AK4" i="17" s="1"/>
  <c r="F29" i="17" s="1"/>
  <c r="N29" i="17" s="1"/>
  <c r="X29" i="17" s="1"/>
  <c r="S14" i="17"/>
  <c r="J33" i="16"/>
  <c r="H17" i="16"/>
  <c r="F17" i="16"/>
  <c r="P17" i="16" s="1"/>
  <c r="P16" i="16"/>
  <c r="H15" i="16"/>
  <c r="F15" i="16"/>
  <c r="P14" i="16"/>
  <c r="H13" i="16"/>
  <c r="F13" i="16"/>
  <c r="P13" i="16" s="1"/>
  <c r="P12" i="16"/>
  <c r="F11" i="16"/>
  <c r="P11" i="16" s="1"/>
  <c r="S11" i="16" s="1"/>
  <c r="F10" i="16"/>
  <c r="P10" i="16" s="1"/>
  <c r="F9" i="16"/>
  <c r="P9" i="16" s="1"/>
  <c r="AK5" i="16" s="1"/>
  <c r="F8" i="16"/>
  <c r="P8" i="16" s="1"/>
  <c r="F7" i="16"/>
  <c r="P7" i="16" s="1"/>
  <c r="AI5" i="16" s="1"/>
  <c r="F6" i="16"/>
  <c r="P6" i="16" s="1"/>
  <c r="P5" i="16"/>
  <c r="AG5" i="16" s="1"/>
  <c r="P15" i="16" l="1"/>
  <c r="S17" i="16" s="1"/>
  <c r="AN4" i="16" s="1"/>
  <c r="S14" i="16"/>
  <c r="X14" i="16"/>
  <c r="AA13" i="16" s="1"/>
  <c r="F27" i="17"/>
  <c r="N27" i="17" s="1"/>
  <c r="X27" i="17" s="1"/>
  <c r="AA7" i="17"/>
  <c r="F28" i="17"/>
  <c r="N28" i="17" s="1"/>
  <c r="X28" i="17" s="1"/>
  <c r="S10" i="17"/>
  <c r="AL4" i="17" s="1"/>
  <c r="F30" i="17" s="1"/>
  <c r="N30" i="17" s="1"/>
  <c r="X30" i="17" s="1"/>
  <c r="AA11" i="17"/>
  <c r="AM4" i="17"/>
  <c r="F31" i="17" s="1"/>
  <c r="N31" i="17" s="1"/>
  <c r="X31" i="17" s="1"/>
  <c r="AA9" i="17"/>
  <c r="AN5" i="17"/>
  <c r="AN4" i="17"/>
  <c r="F26" i="17" s="1"/>
  <c r="N26" i="17" s="1"/>
  <c r="X26" i="17" s="1"/>
  <c r="AA6" i="17"/>
  <c r="AA8" i="17"/>
  <c r="S6" i="16"/>
  <c r="AH4" i="16" s="1"/>
  <c r="AA6" i="16" s="1"/>
  <c r="F27" i="16" s="1"/>
  <c r="N27" i="16" s="1"/>
  <c r="X27" i="16" s="1"/>
  <c r="AH5" i="16"/>
  <c r="S10" i="16"/>
  <c r="AL4" i="16" s="1"/>
  <c r="AL5" i="16"/>
  <c r="AM4" i="16"/>
  <c r="AA11" i="16"/>
  <c r="F32" i="16" s="1"/>
  <c r="AJ5" i="16"/>
  <c r="S8" i="16"/>
  <c r="AJ4" i="16" s="1"/>
  <c r="S5" i="16"/>
  <c r="AG4" i="16" s="1"/>
  <c r="AM5" i="16"/>
  <c r="S7" i="16"/>
  <c r="AI4" i="16" s="1"/>
  <c r="F28" i="16" s="1"/>
  <c r="N28" i="16" s="1"/>
  <c r="X28" i="16" s="1"/>
  <c r="S9" i="16"/>
  <c r="AK4" i="16" s="1"/>
  <c r="F30" i="16" s="1"/>
  <c r="N30" i="16" s="1"/>
  <c r="X30" i="16" s="1"/>
  <c r="J32" i="8"/>
  <c r="X17" i="16" l="1"/>
  <c r="F29" i="16"/>
  <c r="N29" i="16" s="1"/>
  <c r="X29" i="16" s="1"/>
  <c r="F31" i="16"/>
  <c r="N31" i="16" s="1"/>
  <c r="X31" i="16" s="1"/>
  <c r="AA10" i="16"/>
  <c r="AA10" i="17"/>
  <c r="AA31" i="17"/>
  <c r="AA7" i="16"/>
  <c r="N32" i="16"/>
  <c r="X32" i="16" s="1"/>
  <c r="AA8" i="16"/>
  <c r="AA9" i="16"/>
  <c r="AA5" i="16"/>
  <c r="F26" i="16" s="1"/>
  <c r="N26" i="16" s="1"/>
  <c r="X26" i="16" s="1"/>
  <c r="F10" i="8"/>
  <c r="P10" i="8" s="1"/>
  <c r="AL5" i="8" s="1"/>
  <c r="AA16" i="16" l="1"/>
  <c r="AN5" i="16"/>
  <c r="AA32" i="16"/>
  <c r="S10" i="8"/>
  <c r="AL4" i="8" s="1"/>
  <c r="H17" i="8"/>
  <c r="H15" i="8"/>
  <c r="F13" i="8"/>
  <c r="F6" i="8"/>
  <c r="P6" i="8" s="1"/>
  <c r="F17" i="8"/>
  <c r="P17" i="8" s="1"/>
  <c r="P5" i="8"/>
  <c r="S5" i="8" s="1"/>
  <c r="AG4" i="8" s="1"/>
  <c r="F11" i="8"/>
  <c r="P11" i="8" s="1"/>
  <c r="AM5" i="8" s="1"/>
  <c r="F9" i="8"/>
  <c r="P9" i="8" s="1"/>
  <c r="F8" i="8"/>
  <c r="P8" i="8" s="1"/>
  <c r="F7" i="8"/>
  <c r="P7" i="8" s="1"/>
  <c r="S7" i="8" s="1"/>
  <c r="AI4" i="8" s="1"/>
  <c r="P12" i="8"/>
  <c r="P14" i="8"/>
  <c r="P16" i="8"/>
  <c r="H13" i="8"/>
  <c r="F15" i="8"/>
  <c r="P15" i="8" s="1"/>
  <c r="X14" i="8" l="1"/>
  <c r="AA13" i="8" s="1"/>
  <c r="P13" i="8"/>
  <c r="S14" i="8"/>
  <c r="AA10" i="8"/>
  <c r="F30" i="8"/>
  <c r="N30" i="8" s="1"/>
  <c r="X30" i="8" s="1"/>
  <c r="S8" i="8"/>
  <c r="AJ4" i="8" s="1"/>
  <c r="AJ5" i="8"/>
  <c r="AG5" i="8"/>
  <c r="AA5" i="8" s="1"/>
  <c r="AK5" i="8"/>
  <c r="S9" i="8"/>
  <c r="AK4" i="8" s="1"/>
  <c r="S11" i="8"/>
  <c r="AM4" i="8" s="1"/>
  <c r="F31" i="8" s="1"/>
  <c r="AH5" i="8"/>
  <c r="S6" i="8"/>
  <c r="AH4" i="8" s="1"/>
  <c r="X17" i="8"/>
  <c r="AA16" i="8" s="1"/>
  <c r="S17" i="8"/>
  <c r="AI5" i="8"/>
  <c r="AA7" i="8" s="1"/>
  <c r="AA6" i="8" l="1"/>
  <c r="F29" i="8"/>
  <c r="N29" i="8" s="1"/>
  <c r="X29" i="8" s="1"/>
  <c r="AN4" i="8"/>
  <c r="AA9" i="8"/>
  <c r="F28" i="8"/>
  <c r="N28" i="8" s="1"/>
  <c r="X28" i="8" s="1"/>
  <c r="F27" i="8"/>
  <c r="N27" i="8" s="1"/>
  <c r="X27" i="8" s="1"/>
  <c r="AA8" i="8"/>
  <c r="AN5" i="8"/>
  <c r="F26" i="8" s="1"/>
  <c r="N26" i="8" s="1"/>
  <c r="X26" i="8" s="1"/>
  <c r="N31" i="8"/>
  <c r="X31" i="8" s="1"/>
  <c r="AA11" i="8"/>
  <c r="AA31" i="8" l="1"/>
</calcChain>
</file>

<file path=xl/sharedStrings.xml><?xml version="1.0" encoding="utf-8"?>
<sst xmlns="http://schemas.openxmlformats.org/spreadsheetml/2006/main" count="829" uniqueCount="179">
  <si>
    <t>＝</t>
  </si>
  <si>
    <t>×〔</t>
  </si>
  <si>
    <t>㎡</t>
  </si>
  <si>
    <t>〔</t>
    <phoneticPr fontId="1"/>
  </si>
  <si>
    <t>容　器　数　の　算　定　書</t>
    <rPh sb="0" eb="3">
      <t>ヨウキ</t>
    </rPh>
    <rPh sb="4" eb="5">
      <t>カズ</t>
    </rPh>
    <rPh sb="8" eb="11">
      <t>サンテイ</t>
    </rPh>
    <rPh sb="12" eb="13">
      <t>ショ</t>
    </rPh>
    <phoneticPr fontId="1"/>
  </si>
  <si>
    <t>保　管　場　所　面　積　の　算　定　書</t>
    <rPh sb="0" eb="3">
      <t>ホカン</t>
    </rPh>
    <rPh sb="4" eb="7">
      <t>バショ</t>
    </rPh>
    <rPh sb="8" eb="11">
      <t>メンセキ</t>
    </rPh>
    <rPh sb="14" eb="17">
      <t>サンテイ</t>
    </rPh>
    <rPh sb="18" eb="19">
      <t>ショ</t>
    </rPh>
    <phoneticPr fontId="1"/>
  </si>
  <si>
    <t>東京都板橋区</t>
    <rPh sb="0" eb="2">
      <t>トウキョウ</t>
    </rPh>
    <rPh sb="2" eb="3">
      <t>ト</t>
    </rPh>
    <rPh sb="3" eb="6">
      <t>イタバシク</t>
    </rPh>
    <phoneticPr fontId="1"/>
  </si>
  <si>
    <t>必要個数＜＞最低必要個数・比較用ﾃﾞｰﾀ格納エリア</t>
    <rPh sb="0" eb="2">
      <t>ヒツヨウ</t>
    </rPh>
    <rPh sb="2" eb="4">
      <t>コスウ</t>
    </rPh>
    <rPh sb="6" eb="8">
      <t>サイテイ</t>
    </rPh>
    <rPh sb="8" eb="10">
      <t>ヒツヨウ</t>
    </rPh>
    <rPh sb="10" eb="12">
      <t>コスウ</t>
    </rPh>
    <rPh sb="13" eb="15">
      <t>ヒカク</t>
    </rPh>
    <rPh sb="15" eb="16">
      <t>ヨウ</t>
    </rPh>
    <rPh sb="20" eb="22">
      <t>カクノウ</t>
    </rPh>
    <phoneticPr fontId="1"/>
  </si>
  <si>
    <t>品　目</t>
    <rPh sb="0" eb="3">
      <t>ヒンモク</t>
    </rPh>
    <phoneticPr fontId="1"/>
  </si>
  <si>
    <t>最低必要個数</t>
    <rPh sb="0" eb="2">
      <t>サイテイ</t>
    </rPh>
    <rPh sb="2" eb="4">
      <t>ヒツヨウ</t>
    </rPh>
    <rPh sb="4" eb="6">
      <t>コスウ</t>
    </rPh>
    <phoneticPr fontId="1"/>
  </si>
  <si>
    <t>可燃・不燃</t>
    <rPh sb="0" eb="2">
      <t>カネン</t>
    </rPh>
    <rPh sb="3" eb="5">
      <t>フネン</t>
    </rPh>
    <phoneticPr fontId="1"/>
  </si>
  <si>
    <t>缶</t>
    <rPh sb="0" eb="1">
      <t>カン</t>
    </rPh>
    <phoneticPr fontId="1"/>
  </si>
  <si>
    <t>びん</t>
    <phoneticPr fontId="1"/>
  </si>
  <si>
    <t>古紙</t>
    <rPh sb="0" eb="2">
      <t>コシ</t>
    </rPh>
    <phoneticPr fontId="1"/>
  </si>
  <si>
    <t>事業系可燃・不燃</t>
    <rPh sb="0" eb="2">
      <t>ジギョウ</t>
    </rPh>
    <rPh sb="2" eb="3">
      <t>ケイ</t>
    </rPh>
    <rPh sb="3" eb="5">
      <t>カネン</t>
    </rPh>
    <rPh sb="6" eb="8">
      <t>フネン</t>
    </rPh>
    <phoneticPr fontId="1"/>
  </si>
  <si>
    <t xml:space="preserve"> Ｂ＝Ａを切り上げ</t>
    <rPh sb="5" eb="8">
      <t>キリア</t>
    </rPh>
    <phoneticPr fontId="1"/>
  </si>
  <si>
    <t>Ｃの小数点以下を切り捨て</t>
    <rPh sb="2" eb="5">
      <t>ショウスウテン</t>
    </rPh>
    <rPh sb="5" eb="7">
      <t>イカ</t>
    </rPh>
    <rPh sb="8" eb="11">
      <t>キリス</t>
    </rPh>
    <phoneticPr fontId="1"/>
  </si>
  <si>
    <t>可　燃</t>
    <rPh sb="0" eb="3">
      <t>カネン</t>
    </rPh>
    <phoneticPr fontId="1"/>
  </si>
  <si>
    <t>〔</t>
    <phoneticPr fontId="1"/>
  </si>
  <si>
    <t>　〕日÷〔</t>
    <rPh sb="2" eb="3">
      <t>ヒ</t>
    </rPh>
    <phoneticPr fontId="1"/>
  </si>
  <si>
    <t>個</t>
    <rPh sb="0" eb="1">
      <t>コ</t>
    </rPh>
    <phoneticPr fontId="1"/>
  </si>
  <si>
    <t>必要個数</t>
    <rPh sb="0" eb="2">
      <t>ヒツヨウ</t>
    </rPh>
    <rPh sb="2" eb="4">
      <t>コスウ</t>
    </rPh>
    <phoneticPr fontId="1"/>
  </si>
  <si>
    <t>不　燃</t>
    <rPh sb="0" eb="3">
      <t>フネン</t>
    </rPh>
    <phoneticPr fontId="1"/>
  </si>
  <si>
    <t>※.必要個数が、最低必要個数（Ｂ）の値よりも少ない場合は、（Ｂ）の値を必要個数とするため、</t>
    <phoneticPr fontId="1"/>
  </si>
  <si>
    <t>〔</t>
    <phoneticPr fontId="1"/>
  </si>
  <si>
    <t>箱</t>
    <rPh sb="0" eb="1">
      <t>ハコ</t>
    </rPh>
    <phoneticPr fontId="1"/>
  </si>
  <si>
    <t>このエリアにそれぞれの計算結果を格納し、比較結果による値を「必要個数」に挿入しています。</t>
    <rPh sb="11" eb="13">
      <t>ケイサン</t>
    </rPh>
    <rPh sb="13" eb="15">
      <t>ケッカ</t>
    </rPh>
    <rPh sb="16" eb="18">
      <t>カクノウ</t>
    </rPh>
    <rPh sb="20" eb="22">
      <t>ヒカク</t>
    </rPh>
    <rPh sb="22" eb="24">
      <t>ケッカ</t>
    </rPh>
    <rPh sb="27" eb="28">
      <t>アタイ</t>
    </rPh>
    <rPh sb="30" eb="32">
      <t>ヒツヨウ</t>
    </rPh>
    <rPh sb="32" eb="34">
      <t>コスウ</t>
    </rPh>
    <rPh sb="36" eb="38">
      <t>ソウニュウ</t>
    </rPh>
    <phoneticPr fontId="1"/>
  </si>
  <si>
    <t>び　ん</t>
    <phoneticPr fontId="1"/>
  </si>
  <si>
    <t>古　紙</t>
    <rPh sb="0" eb="3">
      <t>コシ</t>
    </rPh>
    <phoneticPr fontId="1"/>
  </si>
  <si>
    <t>台</t>
    <rPh sb="0" eb="1">
      <t>ダイ</t>
    </rPh>
    <phoneticPr fontId="1"/>
  </si>
  <si>
    <t xml:space="preserve">   合計）×1.4</t>
    <rPh sb="3" eb="5">
      <t>ゴウケイ</t>
    </rPh>
    <phoneticPr fontId="1"/>
  </si>
  <si>
    <t>品　　目</t>
    <rPh sb="0" eb="4">
      <t>ヒンモク</t>
    </rPh>
    <phoneticPr fontId="1"/>
  </si>
  <si>
    <t>必容</t>
    <rPh sb="1" eb="2">
      <t>ヨウキ</t>
    </rPh>
    <phoneticPr fontId="1"/>
  </si>
  <si>
    <t>①</t>
    <phoneticPr fontId="1"/>
  </si>
  <si>
    <t>〔</t>
    <phoneticPr fontId="1"/>
  </si>
  <si>
    <r>
      <t>　〕段</t>
    </r>
    <r>
      <rPr>
        <sz val="8"/>
        <rFont val="ＭＳ Ｐ明朝"/>
        <family val="1"/>
        <charset val="128"/>
      </rPr>
      <t>（小数点以下第一位を切り上げ）</t>
    </r>
    <r>
      <rPr>
        <sz val="11"/>
        <rFont val="ＭＳ Ｐ明朝"/>
        <family val="1"/>
        <charset val="128"/>
      </rPr>
      <t>＝</t>
    </r>
    <rPh sb="2" eb="3">
      <t>ダン</t>
    </rPh>
    <rPh sb="4" eb="7">
      <t>ショウスウテン</t>
    </rPh>
    <rPh sb="7" eb="9">
      <t>イカ</t>
    </rPh>
    <rPh sb="9" eb="10">
      <t>ダイ</t>
    </rPh>
    <rPh sb="10" eb="12">
      <t>イチイ</t>
    </rPh>
    <rPh sb="13" eb="16">
      <t>キリア</t>
    </rPh>
    <phoneticPr fontId="1"/>
  </si>
  <si>
    <t>区画×〔</t>
    <rPh sb="0" eb="2">
      <t>クカク</t>
    </rPh>
    <phoneticPr fontId="1"/>
  </si>
  <si>
    <t>　〕m×〔</t>
    <phoneticPr fontId="1"/>
  </si>
  <si>
    <t>　〕m× ＝</t>
    <phoneticPr fontId="1"/>
  </si>
  <si>
    <t>㎡</t>
    <phoneticPr fontId="1"/>
  </si>
  <si>
    <t>要器</t>
    <phoneticPr fontId="1"/>
  </si>
  <si>
    <t>②</t>
    <phoneticPr fontId="1"/>
  </si>
  <si>
    <t>区画×</t>
    <rPh sb="0" eb="2">
      <t>クカク</t>
    </rPh>
    <phoneticPr fontId="1"/>
  </si>
  <si>
    <t>〔</t>
    <phoneticPr fontId="1"/>
  </si>
  <si>
    <t>　〕㎡</t>
    <phoneticPr fontId="1"/>
  </si>
  <si>
    <t>面保</t>
    <rPh sb="0" eb="1">
      <t>メン</t>
    </rPh>
    <rPh sb="1" eb="2">
      <t>ホカン</t>
    </rPh>
    <phoneticPr fontId="1"/>
  </si>
  <si>
    <t>③</t>
    <phoneticPr fontId="1"/>
  </si>
  <si>
    <t>積管</t>
    <rPh sb="0" eb="1">
      <t>セキ</t>
    </rPh>
    <phoneticPr fontId="1"/>
  </si>
  <si>
    <t>⑤</t>
    <phoneticPr fontId="1"/>
  </si>
  <si>
    <t>㎡</t>
    <phoneticPr fontId="1"/>
  </si>
  <si>
    <t>3.　粗大ごみ保管面積</t>
    <rPh sb="3" eb="5">
      <t>ソダイ</t>
    </rPh>
    <rPh sb="7" eb="9">
      <t>ホカン</t>
    </rPh>
    <rPh sb="9" eb="11">
      <t>メンセキ</t>
    </rPh>
    <phoneticPr fontId="1"/>
  </si>
  <si>
    <t>㎡</t>
    <phoneticPr fontId="1"/>
  </si>
  <si>
    <t>※２．古紙、古布の台車については、原則、予備率の加算をする必要はありません。</t>
    <rPh sb="3" eb="5">
      <t>コシ</t>
    </rPh>
    <rPh sb="6" eb="8">
      <t>コフ</t>
    </rPh>
    <rPh sb="9" eb="11">
      <t>ダイシャ</t>
    </rPh>
    <rPh sb="17" eb="19">
      <t>ゲンソク</t>
    </rPh>
    <rPh sb="20" eb="22">
      <t>ヨビ</t>
    </rPh>
    <rPh sb="22" eb="23">
      <t>リツ</t>
    </rPh>
    <rPh sb="24" eb="26">
      <t>カサン</t>
    </rPh>
    <rPh sb="29" eb="31">
      <t>ヒツヨウ</t>
    </rPh>
    <phoneticPr fontId="1"/>
  </si>
  <si>
    <t>住　　宅</t>
    <rPh sb="0" eb="1">
      <t>ジュウ</t>
    </rPh>
    <rPh sb="3" eb="4">
      <t>タク</t>
    </rPh>
    <phoneticPr fontId="1"/>
  </si>
  <si>
    <t>用　　途</t>
    <rPh sb="0" eb="1">
      <t>ヨウ</t>
    </rPh>
    <rPh sb="3" eb="4">
      <t>ト</t>
    </rPh>
    <phoneticPr fontId="1"/>
  </si>
  <si>
    <t>び　ん</t>
    <phoneticPr fontId="1"/>
  </si>
  <si>
    <t>〕人×〔</t>
    <rPh sb="1" eb="2">
      <t>ニン</t>
    </rPh>
    <phoneticPr fontId="1"/>
  </si>
  <si>
    <t>〕個÷〔</t>
    <rPh sb="1" eb="2">
      <t>コ</t>
    </rPh>
    <phoneticPr fontId="1"/>
  </si>
  <si>
    <t>〕箱÷〔</t>
    <rPh sb="1" eb="2">
      <t>ハコ</t>
    </rPh>
    <phoneticPr fontId="1"/>
  </si>
  <si>
    <t>〕台÷〔</t>
    <rPh sb="1" eb="2">
      <t>ダイ</t>
    </rPh>
    <phoneticPr fontId="1"/>
  </si>
  <si>
    <r>
      <t>　必要個数 　÷  段数   =  必要区画数  ×　容器の直径又は縦　×　容器の直径又は横</t>
    </r>
    <r>
      <rPr>
        <sz val="9"/>
        <rFont val="ＭＳ Ｐ明朝"/>
        <family val="1"/>
        <charset val="128"/>
      </rPr>
      <t>（小数点第三位を四捨五入）</t>
    </r>
    <rPh sb="1" eb="3">
      <t>ヒツヨウ</t>
    </rPh>
    <rPh sb="3" eb="5">
      <t>コスウ</t>
    </rPh>
    <rPh sb="10" eb="12">
      <t>ダンスウ</t>
    </rPh>
    <rPh sb="18" eb="20">
      <t>ヒツヨウ</t>
    </rPh>
    <rPh sb="20" eb="22">
      <t>クカク</t>
    </rPh>
    <rPh sb="22" eb="23">
      <t>カズ</t>
    </rPh>
    <rPh sb="27" eb="29">
      <t>ヨウキ</t>
    </rPh>
    <rPh sb="30" eb="32">
      <t>チョッケイ</t>
    </rPh>
    <rPh sb="32" eb="33">
      <t>マタ</t>
    </rPh>
    <rPh sb="34" eb="35">
      <t>タテ</t>
    </rPh>
    <rPh sb="45" eb="46">
      <t>ヨコ</t>
    </rPh>
    <rPh sb="47" eb="50">
      <t>ショウスウテン</t>
    </rPh>
    <rPh sb="50" eb="51">
      <t>ダイ</t>
    </rPh>
    <rPh sb="51" eb="52">
      <t>3</t>
    </rPh>
    <rPh sb="52" eb="53">
      <t>イ</t>
    </rPh>
    <rPh sb="54" eb="58">
      <t>シシャゴニュウ</t>
    </rPh>
    <phoneticPr fontId="1"/>
  </si>
  <si>
    <t>予備率の加算</t>
    <rPh sb="0" eb="2">
      <t>ヨビ</t>
    </rPh>
    <rPh sb="2" eb="3">
      <t>リツ</t>
    </rPh>
    <rPh sb="4" eb="6">
      <t>カサン</t>
    </rPh>
    <phoneticPr fontId="1"/>
  </si>
  <si>
    <t>Ａの40％を確保</t>
    <rPh sb="6" eb="8">
      <t>カクホ</t>
    </rPh>
    <phoneticPr fontId="1"/>
  </si>
  <si>
    <t>必要個数(※1)</t>
    <rPh sb="0" eb="2">
      <t>ヒツヨウ</t>
    </rPh>
    <rPh sb="2" eb="4">
      <t>コスウ</t>
    </rPh>
    <phoneticPr fontId="1"/>
  </si>
  <si>
    <t>〕Kg×</t>
    <phoneticPr fontId="1"/>
  </si>
  <si>
    <t>　〕Kg＝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</si>
  <si>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</si>
  <si>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</si>
  <si>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</si>
  <si>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</si>
  <si>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</si>
  <si>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(※2)</t>
    <phoneticPr fontId="1"/>
  </si>
  <si>
    <t>⑥</t>
    <phoneticPr fontId="1"/>
  </si>
  <si>
    <t>〕㎡×〔</t>
    <phoneticPr fontId="1"/>
  </si>
  <si>
    <t>〕Kg×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</si>
  <si>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</si>
  <si>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</si>
  <si>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</si>
  <si>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</si>
  <si>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</si>
  <si>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</si>
  <si>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＝</t>
    <phoneticPr fontId="1"/>
  </si>
  <si>
    <t>PET</t>
    <phoneticPr fontId="1"/>
  </si>
  <si>
    <t>PET</t>
    <phoneticPr fontId="1"/>
  </si>
  <si>
    <t>PET</t>
    <phoneticPr fontId="1"/>
  </si>
  <si>
    <t>缶・びん</t>
    <rPh sb="0" eb="1">
      <t>カン</t>
    </rPh>
    <phoneticPr fontId="1"/>
  </si>
  <si>
    <t>不燃</t>
    <rPh sb="0" eb="2">
      <t>フネン</t>
    </rPh>
    <phoneticPr fontId="1"/>
  </si>
  <si>
    <t>可燃</t>
    <rPh sb="0" eb="2">
      <t>カネン</t>
    </rPh>
    <phoneticPr fontId="1"/>
  </si>
  <si>
    <t>＝</t>
    <phoneticPr fontId="1"/>
  </si>
  <si>
    <t>　⑧+⑩＋⑫</t>
    <phoneticPr fontId="1"/>
  </si>
  <si>
    <t>　＝</t>
    <phoneticPr fontId="1"/>
  </si>
  <si>
    <t>※４．事業系廃棄物の収集間隔は、廃棄物処理業者との契約内容により変更できます。ただし、板橋区の収集を予定する場合は、住宅用途の場合と同じ収集間隔です。</t>
    <rPh sb="3" eb="5">
      <t>ジギョウ</t>
    </rPh>
    <rPh sb="5" eb="6">
      <t>ケイ</t>
    </rPh>
    <rPh sb="6" eb="9">
      <t>ハイキブツ</t>
    </rPh>
    <rPh sb="10" eb="12">
      <t>シュウシュウ</t>
    </rPh>
    <rPh sb="12" eb="14">
      <t>カンカク</t>
    </rPh>
    <rPh sb="16" eb="19">
      <t>ハイキブツ</t>
    </rPh>
    <rPh sb="19" eb="21">
      <t>ショリ</t>
    </rPh>
    <rPh sb="21" eb="23">
      <t>ギョウシャ</t>
    </rPh>
    <rPh sb="25" eb="27">
      <t>ケイヤク</t>
    </rPh>
    <rPh sb="27" eb="29">
      <t>ナイヨウ</t>
    </rPh>
    <rPh sb="32" eb="34">
      <t>ヘンコウ</t>
    </rPh>
    <rPh sb="43" eb="46">
      <t>イタバシク</t>
    </rPh>
    <rPh sb="47" eb="49">
      <t>シュウシュウ</t>
    </rPh>
    <rPh sb="50" eb="52">
      <t>ヨテイ</t>
    </rPh>
    <rPh sb="54" eb="56">
      <t>バアイ</t>
    </rPh>
    <rPh sb="58" eb="60">
      <t>ジュウタク</t>
    </rPh>
    <rPh sb="60" eb="62">
      <t>ヨウト</t>
    </rPh>
    <rPh sb="63" eb="65">
      <t>バアイ</t>
    </rPh>
    <rPh sb="66" eb="67">
      <t>オナ</t>
    </rPh>
    <rPh sb="68" eb="70">
      <t>シュウシュウ</t>
    </rPh>
    <rPh sb="70" eb="72">
      <t>カンカク</t>
    </rPh>
    <phoneticPr fontId="1"/>
  </si>
  <si>
    <r>
      <t xml:space="preserve"> （</t>
    </r>
    <r>
      <rPr>
        <u/>
        <sz val="11"/>
        <rFont val="ＭＳ Ｐ明朝"/>
        <family val="1"/>
        <charset val="128"/>
      </rPr>
      <t>Ａ</t>
    </r>
    <r>
      <rPr>
        <sz val="11"/>
        <rFont val="ＭＳ Ｐ明朝"/>
        <family val="1"/>
        <charset val="128"/>
      </rPr>
      <t>の⑧+⑩+⑫の</t>
    </r>
    <phoneticPr fontId="1"/>
  </si>
  <si>
    <r>
      <t>床面積又は人員×排出基準×組成割合×収集間隔÷容器容量＝</t>
    </r>
    <r>
      <rPr>
        <sz val="11"/>
        <rFont val="ＭＳ Ｐ明朝"/>
        <family val="1"/>
        <charset val="128"/>
      </rPr>
      <t>Ａ</t>
    </r>
    <r>
      <rPr>
        <sz val="9"/>
        <rFont val="ＭＳ Ｐ明朝"/>
        <family val="1"/>
        <charset val="128"/>
      </rPr>
      <t>（小数点第ニ位を四捨五入）</t>
    </r>
    <rPh sb="0" eb="3">
      <t>ユカメンセキ</t>
    </rPh>
    <rPh sb="3" eb="4">
      <t>マタ</t>
    </rPh>
    <rPh sb="5" eb="7">
      <t>ジンイン</t>
    </rPh>
    <rPh sb="8" eb="10">
      <t>ハイシュツ</t>
    </rPh>
    <rPh sb="10" eb="12">
      <t>キジュン</t>
    </rPh>
    <rPh sb="13" eb="15">
      <t>ソセイ</t>
    </rPh>
    <rPh sb="15" eb="17">
      <t>ワリアイ</t>
    </rPh>
    <rPh sb="18" eb="20">
      <t>シュウシュウ</t>
    </rPh>
    <rPh sb="20" eb="22">
      <t>カンカク</t>
    </rPh>
    <rPh sb="23" eb="25">
      <t>ヨウキ</t>
    </rPh>
    <rPh sb="25" eb="27">
      <t>ヨウリョウ</t>
    </rPh>
    <rPh sb="30" eb="33">
      <t>ショウスウテン</t>
    </rPh>
    <rPh sb="33" eb="34">
      <t>ダイ</t>
    </rPh>
    <rPh sb="35" eb="36">
      <t>イチ</t>
    </rPh>
    <rPh sb="37" eb="41">
      <t>シシャゴニュウ</t>
    </rPh>
    <phoneticPr fontId="1"/>
  </si>
  <si>
    <t>Ａの①×1.4</t>
    <phoneticPr fontId="1"/>
  </si>
  <si>
    <t>Ａの②×1.4</t>
    <phoneticPr fontId="1"/>
  </si>
  <si>
    <t>Ａの③×1.4</t>
    <phoneticPr fontId="1"/>
  </si>
  <si>
    <t>Ａの④×1.4</t>
    <phoneticPr fontId="1"/>
  </si>
  <si>
    <t>Ａの⑤×1.4</t>
    <phoneticPr fontId="1"/>
  </si>
  <si>
    <t>Ａの⑥×1.4</t>
    <phoneticPr fontId="1"/>
  </si>
  <si>
    <t>　可燃　Ａの</t>
    <rPh sb="1" eb="3">
      <t>カネン</t>
    </rPh>
    <phoneticPr fontId="1"/>
  </si>
  <si>
    <t>　不燃　Ａの</t>
    <rPh sb="1" eb="3">
      <t>フネン</t>
    </rPh>
    <phoneticPr fontId="1"/>
  </si>
  <si>
    <t>Ｃ</t>
    <phoneticPr fontId="1"/>
  </si>
  <si>
    <t>〕Kg×</t>
    <phoneticPr fontId="1"/>
  </si>
  <si>
    <t>〕Kg×</t>
    <phoneticPr fontId="1"/>
  </si>
  <si>
    <t>※1.　必要個数が、最低必要個数（Ｂ）の値よりも少ない場合は、（Ｂ）の値を必要個数とします。</t>
    <rPh sb="4" eb="6">
      <t>ヒツヨウ</t>
    </rPh>
    <rPh sb="6" eb="8">
      <t>コスウ</t>
    </rPh>
    <rPh sb="10" eb="12">
      <t>サイテイ</t>
    </rPh>
    <rPh sb="12" eb="14">
      <t>ヒツヨウ</t>
    </rPh>
    <rPh sb="14" eb="16">
      <t>コスウ</t>
    </rPh>
    <rPh sb="20" eb="21">
      <t>アタイ</t>
    </rPh>
    <rPh sb="24" eb="25">
      <t>スク</t>
    </rPh>
    <rPh sb="27" eb="29">
      <t>バアイ</t>
    </rPh>
    <rPh sb="35" eb="36">
      <t>アタイ</t>
    </rPh>
    <rPh sb="37" eb="39">
      <t>ヒツヨウ</t>
    </rPh>
    <rPh sb="39" eb="41">
      <t>コスウ</t>
    </rPh>
    <phoneticPr fontId="1"/>
  </si>
  <si>
    <t>ペットボトル</t>
    <phoneticPr fontId="1"/>
  </si>
  <si>
    <t>直径60㎝程度</t>
    <rPh sb="0" eb="2">
      <t>チョッケイ</t>
    </rPh>
    <rPh sb="5" eb="7">
      <t>テイド</t>
    </rPh>
    <phoneticPr fontId="1"/>
  </si>
  <si>
    <t>W650mm×D450mm×H330mm</t>
    <phoneticPr fontId="1"/>
  </si>
  <si>
    <t>W530mm×D366mm×H322mm</t>
    <phoneticPr fontId="1"/>
  </si>
  <si>
    <t>W764mm×D455mm×H458mm</t>
    <phoneticPr fontId="1"/>
  </si>
  <si>
    <t>W1,100mm×D800mm×H1,700mm</t>
    <phoneticPr fontId="1"/>
  </si>
  <si>
    <t>容器サイズ（外寸）</t>
    <rPh sb="0" eb="2">
      <t>ヨウキ</t>
    </rPh>
    <rPh sb="6" eb="8">
      <t>ガイスン</t>
    </rPh>
    <phoneticPr fontId="1"/>
  </si>
  <si>
    <t>種　　別</t>
    <rPh sb="0" eb="1">
      <t>シュ</t>
    </rPh>
    <rPh sb="3" eb="4">
      <t>ベツ</t>
    </rPh>
    <phoneticPr fontId="1"/>
  </si>
  <si>
    <t>資　　源</t>
    <rPh sb="0" eb="1">
      <t>シ</t>
    </rPh>
    <rPh sb="3" eb="4">
      <t>ミナモト</t>
    </rPh>
    <phoneticPr fontId="1"/>
  </si>
  <si>
    <t>角型72L容器</t>
    <rPh sb="0" eb="2">
      <t>カクガタ</t>
    </rPh>
    <rPh sb="5" eb="7">
      <t>ヨウキ</t>
    </rPh>
    <phoneticPr fontId="1"/>
  </si>
  <si>
    <t>丸型70L容器</t>
    <rPh sb="0" eb="2">
      <t>マルガタ</t>
    </rPh>
    <rPh sb="5" eb="7">
      <t>ヨウキ</t>
    </rPh>
    <phoneticPr fontId="1"/>
  </si>
  <si>
    <t>　⑦.　小　計</t>
    <rPh sb="4" eb="7">
      <t>ショウケイ</t>
    </rPh>
    <phoneticPr fontId="1"/>
  </si>
  <si>
    <t xml:space="preserve"> （①～⑥の計）</t>
    <rPh sb="6" eb="7">
      <t>ケイ</t>
    </rPh>
    <phoneticPr fontId="1"/>
  </si>
  <si>
    <t>可燃ごみ</t>
    <rPh sb="0" eb="2">
      <t>カネン</t>
    </rPh>
    <phoneticPr fontId="1"/>
  </si>
  <si>
    <t>不燃ごみ</t>
    <rPh sb="0" eb="2">
      <t>フネン</t>
    </rPh>
    <phoneticPr fontId="1"/>
  </si>
  <si>
    <t>W1.6m×D0.7m×H1.1m</t>
    <phoneticPr fontId="1"/>
  </si>
  <si>
    <t>古紙台車（※２）</t>
    <rPh sb="0" eb="2">
      <t>コシ</t>
    </rPh>
    <rPh sb="2" eb="4">
      <t>ダイシャ</t>
    </rPh>
    <phoneticPr fontId="1"/>
  </si>
  <si>
    <t>反転コンテナ（※１）</t>
    <rPh sb="0" eb="2">
      <t>ハンテン</t>
    </rPh>
    <phoneticPr fontId="1"/>
  </si>
  <si>
    <t>算定人員数</t>
  </si>
  <si>
    <t>保管容器</t>
  </si>
  <si>
    <t>～30人</t>
  </si>
  <si>
    <t>角型72L容器１個</t>
  </si>
  <si>
    <t>31人～50人</t>
  </si>
  <si>
    <t>角型72L容器２個</t>
  </si>
  <si>
    <t>51人～70人</t>
  </si>
  <si>
    <t>角型72L容器４個</t>
  </si>
  <si>
    <t>71人～90人</t>
  </si>
  <si>
    <t>角型72L容器６個</t>
  </si>
  <si>
    <t>91人以上</t>
  </si>
  <si>
    <r>
      <t xml:space="preserve">枠付台車
</t>
    </r>
    <r>
      <rPr>
        <sz val="9"/>
        <rFont val="ＭＳ ゴシック"/>
        <family val="3"/>
        <charset val="128"/>
      </rPr>
      <t>（容器の算定数どおり）</t>
    </r>
    <phoneticPr fontId="1"/>
  </si>
  <si>
    <t>（※２）算定人員数が９０人以下の場合、古紙台車は角型72L容器に変更可。（手引き１２㌻）</t>
    <rPh sb="4" eb="6">
      <t>サンテイ</t>
    </rPh>
    <rPh sb="6" eb="8">
      <t>ジンイン</t>
    </rPh>
    <rPh sb="8" eb="9">
      <t>スウ</t>
    </rPh>
    <rPh sb="12" eb="13">
      <t>ニン</t>
    </rPh>
    <rPh sb="13" eb="15">
      <t>イカ</t>
    </rPh>
    <rPh sb="16" eb="18">
      <t>バアイ</t>
    </rPh>
    <rPh sb="19" eb="21">
      <t>コシ</t>
    </rPh>
    <rPh sb="21" eb="22">
      <t>ダイ</t>
    </rPh>
    <rPh sb="22" eb="23">
      <t>シャ</t>
    </rPh>
    <rPh sb="24" eb="26">
      <t>カクガタ</t>
    </rPh>
    <rPh sb="29" eb="31">
      <t>ヨウキ</t>
    </rPh>
    <rPh sb="32" eb="34">
      <t>ヘンコウ</t>
    </rPh>
    <rPh sb="34" eb="35">
      <t>カ</t>
    </rPh>
    <rPh sb="37" eb="39">
      <t>テビ</t>
    </rPh>
    <phoneticPr fontId="1"/>
  </si>
  <si>
    <t>※３．処理槽付ﾃﾞｨｽﾎﾟｰｻﾞｰ　(ﾃﾞｨｽﾎﾟｰｻﾞｰ排水処理システム)を設置する場合、管轄の清掃事務所と協議のうえ、可燃ごみ組成割合の20％を限度に減ずることが出来ます。</t>
    <rPh sb="3" eb="5">
      <t>ショリ</t>
    </rPh>
    <rPh sb="5" eb="6">
      <t>ソウ</t>
    </rPh>
    <rPh sb="6" eb="7">
      <t>ツキ</t>
    </rPh>
    <rPh sb="29" eb="31">
      <t>ハイスイ</t>
    </rPh>
    <rPh sb="31" eb="33">
      <t>ショリ</t>
    </rPh>
    <rPh sb="39" eb="41">
      <t>セッチ</t>
    </rPh>
    <rPh sb="43" eb="45">
      <t>バアイ</t>
    </rPh>
    <rPh sb="46" eb="48">
      <t>カンカツ</t>
    </rPh>
    <rPh sb="49" eb="51">
      <t>セイソウ</t>
    </rPh>
    <rPh sb="51" eb="53">
      <t>ジム</t>
    </rPh>
    <rPh sb="53" eb="54">
      <t>ショ</t>
    </rPh>
    <rPh sb="55" eb="57">
      <t>キョウギ</t>
    </rPh>
    <rPh sb="61" eb="63">
      <t>カネン</t>
    </rPh>
    <rPh sb="65" eb="66">
      <t>クミ</t>
    </rPh>
    <rPh sb="66" eb="67">
      <t>ナ</t>
    </rPh>
    <rPh sb="67" eb="69">
      <t>ワリアイ</t>
    </rPh>
    <rPh sb="74" eb="76">
      <t>ゲンド</t>
    </rPh>
    <rPh sb="77" eb="78">
      <t>ゲン</t>
    </rPh>
    <rPh sb="83" eb="85">
      <t>デキ</t>
    </rPh>
    <phoneticPr fontId="1"/>
  </si>
  <si>
    <t>2.　洗浄排水設備及び作業上必要面積（合計－⑦）</t>
    <rPh sb="3" eb="5">
      <t>センジョウ</t>
    </rPh>
    <rPh sb="5" eb="7">
      <t>ハイスイ</t>
    </rPh>
    <rPh sb="7" eb="9">
      <t>セツビ</t>
    </rPh>
    <rPh sb="9" eb="10">
      <t>オヨ</t>
    </rPh>
    <rPh sb="11" eb="13">
      <t>サギョウ</t>
    </rPh>
    <rPh sb="13" eb="14">
      <t>ジョウ</t>
    </rPh>
    <rPh sb="14" eb="16">
      <t>ヒツヨウ</t>
    </rPh>
    <rPh sb="16" eb="18">
      <t>メンセキ</t>
    </rPh>
    <rPh sb="19" eb="21">
      <t>ゴウケイ</t>
    </rPh>
    <phoneticPr fontId="1"/>
  </si>
  <si>
    <t>算定人数</t>
    <rPh sb="0" eb="2">
      <t>サンテイ</t>
    </rPh>
    <rPh sb="2" eb="4">
      <t>ニンズウ</t>
    </rPh>
    <phoneticPr fontId="1"/>
  </si>
  <si>
    <t>容器数の算定書シートの選び方</t>
    <rPh sb="0" eb="2">
      <t>ヨウキ</t>
    </rPh>
    <rPh sb="2" eb="3">
      <t>スウ</t>
    </rPh>
    <rPh sb="4" eb="6">
      <t>サンテイ</t>
    </rPh>
    <rPh sb="6" eb="7">
      <t>ショ</t>
    </rPh>
    <rPh sb="11" eb="12">
      <t>エラ</t>
    </rPh>
    <rPh sb="13" eb="14">
      <t>カタ</t>
    </rPh>
    <phoneticPr fontId="1"/>
  </si>
  <si>
    <t>用途別床面積の内訳書</t>
    <rPh sb="0" eb="2">
      <t>ヨウト</t>
    </rPh>
    <rPh sb="2" eb="3">
      <t>ベツ</t>
    </rPh>
    <rPh sb="3" eb="6">
      <t>ユカメンセキ</t>
    </rPh>
    <rPh sb="7" eb="10">
      <t>ウチワケショ</t>
    </rPh>
    <phoneticPr fontId="1"/>
  </si>
  <si>
    <t>シート名</t>
    <rPh sb="3" eb="4">
      <t>メイ</t>
    </rPh>
    <phoneticPr fontId="1"/>
  </si>
  <si>
    <t>Ａ</t>
    <phoneticPr fontId="1"/>
  </si>
  <si>
    <t>Ｂ</t>
    <phoneticPr fontId="1"/>
  </si>
  <si>
    <t>Ｃ</t>
    <phoneticPr fontId="1"/>
  </si>
  <si>
    <t>１００戸以上</t>
    <rPh sb="3" eb="4">
      <t>コ</t>
    </rPh>
    <rPh sb="4" eb="6">
      <t>イジョウ</t>
    </rPh>
    <phoneticPr fontId="1"/>
  </si>
  <si>
    <t>１００戸以下</t>
    <rPh sb="3" eb="4">
      <t>コ</t>
    </rPh>
    <rPh sb="4" eb="6">
      <t>イカ</t>
    </rPh>
    <phoneticPr fontId="1"/>
  </si>
  <si>
    <t>２００人以上</t>
    <rPh sb="3" eb="4">
      <t>ニン</t>
    </rPh>
    <rPh sb="4" eb="6">
      <t>イジョウ</t>
    </rPh>
    <phoneticPr fontId="1"/>
  </si>
  <si>
    <t>９１人以上</t>
    <rPh sb="2" eb="3">
      <t>ニン</t>
    </rPh>
    <rPh sb="3" eb="5">
      <t>イジョウ</t>
    </rPh>
    <phoneticPr fontId="1"/>
  </si>
  <si>
    <t>９０人以下</t>
    <rPh sb="2" eb="3">
      <t>ニン</t>
    </rPh>
    <rPh sb="3" eb="5">
      <t>イカ</t>
    </rPh>
    <phoneticPr fontId="1"/>
  </si>
  <si>
    <t>　A</t>
    <phoneticPr fontId="1"/>
  </si>
  <si>
    <t>　Ａ，Ｂ</t>
    <phoneticPr fontId="1"/>
  </si>
  <si>
    <t>　Ａ，Ｂ，Ｃ</t>
    <phoneticPr fontId="1"/>
  </si>
  <si>
    <t>　A.【反転コンテナ】使用の場合</t>
    <phoneticPr fontId="1"/>
  </si>
  <si>
    <t>　B.【容器】使用の場合</t>
    <phoneticPr fontId="1"/>
  </si>
  <si>
    <r>
      <t>＊　住宅戸数　及び　算定人数で</t>
    </r>
    <r>
      <rPr>
        <b/>
        <sz val="11"/>
        <rFont val="ＭＳ Ｐゴシック"/>
        <family val="3"/>
        <charset val="128"/>
      </rPr>
      <t>「容器数の算定書シート」</t>
    </r>
    <r>
      <rPr>
        <sz val="11"/>
        <rFont val="ＭＳ Ｐゴシック"/>
        <family val="3"/>
        <charset val="128"/>
      </rPr>
      <t>を選択してください。</t>
    </r>
    <rPh sb="2" eb="4">
      <t>ジュウタク</t>
    </rPh>
    <rPh sb="4" eb="6">
      <t>コスウ</t>
    </rPh>
    <rPh sb="7" eb="8">
      <t>オヨ</t>
    </rPh>
    <rPh sb="10" eb="12">
      <t>サンテイ</t>
    </rPh>
    <rPh sb="12" eb="14">
      <t>ニンズウ</t>
    </rPh>
    <rPh sb="16" eb="18">
      <t>ヨウキ</t>
    </rPh>
    <rPh sb="18" eb="19">
      <t>スウ</t>
    </rPh>
    <rPh sb="20" eb="22">
      <t>サンテイ</t>
    </rPh>
    <rPh sb="22" eb="23">
      <t>ショ</t>
    </rPh>
    <rPh sb="28" eb="30">
      <t>センタク</t>
    </rPh>
    <phoneticPr fontId="1"/>
  </si>
  <si>
    <t>　Ｃ.【容器】使用の場合（古紙容器）</t>
    <phoneticPr fontId="1"/>
  </si>
  <si>
    <t>住宅戸数</t>
    <rPh sb="0" eb="2">
      <t>ジュウタク</t>
    </rPh>
    <rPh sb="2" eb="4">
      <t>コスウ</t>
    </rPh>
    <phoneticPr fontId="1"/>
  </si>
  <si>
    <t>プラ</t>
    <phoneticPr fontId="1"/>
  </si>
  <si>
    <t>Ａの⑦×1.4</t>
    <phoneticPr fontId="1"/>
  </si>
  <si>
    <t>⑬</t>
    <phoneticPr fontId="1"/>
  </si>
  <si>
    <r>
      <t xml:space="preserve"> （</t>
    </r>
    <r>
      <rPr>
        <u/>
        <sz val="11"/>
        <rFont val="ＭＳ Ｐ明朝"/>
        <family val="1"/>
        <charset val="128"/>
      </rPr>
      <t>Ａ</t>
    </r>
    <r>
      <rPr>
        <sz val="11"/>
        <rFont val="ＭＳ Ｐ明朝"/>
        <family val="1"/>
        <charset val="128"/>
      </rPr>
      <t>の⑨+⑪+⑬の</t>
    </r>
    <phoneticPr fontId="1"/>
  </si>
  <si>
    <t>　⑨+⑪＋⑬</t>
    <phoneticPr fontId="1"/>
  </si>
  <si>
    <t>〔</t>
  </si>
  <si>
    <t>　〕m×〔</t>
  </si>
  <si>
    <t>　〕m× ＝</t>
  </si>
  <si>
    <t xml:space="preserve"> （①～⑦の計）</t>
    <rPh sb="6" eb="7">
      <t>ケイ</t>
    </rPh>
    <phoneticPr fontId="1"/>
  </si>
  <si>
    <t>古紙容器　必要個数</t>
    <rPh sb="0" eb="2">
      <t>コシ</t>
    </rPh>
    <rPh sb="2" eb="4">
      <t>ヨウキ</t>
    </rPh>
    <rPh sb="5" eb="7">
      <t>ヒツヨウ</t>
    </rPh>
    <rPh sb="7" eb="9">
      <t>コスウ</t>
    </rPh>
    <phoneticPr fontId="1"/>
  </si>
  <si>
    <t>不可</t>
    <rPh sb="0" eb="2">
      <t>フカ</t>
    </rPh>
    <phoneticPr fontId="1"/>
  </si>
  <si>
    <t>プラスチック回収ネット</t>
    <rPh sb="6" eb="8">
      <t>カイシュウ</t>
    </rPh>
    <phoneticPr fontId="1"/>
  </si>
  <si>
    <t>W460mm×D460mm×H750mm</t>
    <phoneticPr fontId="1"/>
  </si>
  <si>
    <t>　⑧.　小　計</t>
    <rPh sb="4" eb="7">
      <t>ショウケイ</t>
    </rPh>
    <phoneticPr fontId="1"/>
  </si>
  <si>
    <t>2.　洗浄排水設備及び作業上必要面積（合計－⑧）</t>
    <rPh sb="3" eb="5">
      <t>センジョウ</t>
    </rPh>
    <rPh sb="5" eb="7">
      <t>ハイスイ</t>
    </rPh>
    <rPh sb="7" eb="9">
      <t>セツビ</t>
    </rPh>
    <rPh sb="9" eb="10">
      <t>オヨ</t>
    </rPh>
    <rPh sb="11" eb="13">
      <t>サギョウ</t>
    </rPh>
    <rPh sb="13" eb="14">
      <t>ジョウ</t>
    </rPh>
    <rPh sb="14" eb="16">
      <t>ヒツヨウ</t>
    </rPh>
    <rPh sb="16" eb="18">
      <t>メンセキ</t>
    </rPh>
    <rPh sb="19" eb="21">
      <t>ゴウケイ</t>
    </rPh>
    <phoneticPr fontId="1"/>
  </si>
  <si>
    <t>（※１）反転コンテナ使用については清掃事務所との協議が必要です。</t>
    <rPh sb="4" eb="6">
      <t>ハンテン</t>
    </rPh>
    <rPh sb="10" eb="12">
      <t>シヨウ</t>
    </rPh>
    <rPh sb="17" eb="19">
      <t>セイソウ</t>
    </rPh>
    <rPh sb="19" eb="22">
      <t>ジムショ</t>
    </rPh>
    <rPh sb="24" eb="26">
      <t>キョウギ</t>
    </rPh>
    <rPh sb="27" eb="29">
      <t>ヒツヨウ</t>
    </rPh>
    <phoneticPr fontId="1"/>
  </si>
  <si>
    <r>
      <t>※５．の面積は、ごみ容器・回収箱・台車等の設置面積のみで、通路等の面積は含んでいません。そのため、この数値が</t>
    </r>
    <r>
      <rPr>
        <u/>
        <sz val="10"/>
        <rFont val="ＭＳ Ｐ明朝"/>
        <family val="1"/>
        <charset val="128"/>
      </rPr>
      <t>有効面積</t>
    </r>
    <r>
      <rPr>
        <sz val="10"/>
        <rFont val="ＭＳ Ｐ明朝"/>
        <family val="1"/>
        <charset val="128"/>
      </rPr>
      <t>として必要になります。</t>
    </r>
    <rPh sb="4" eb="6">
      <t>メンセキ</t>
    </rPh>
    <rPh sb="10" eb="12">
      <t>ヨウキ</t>
    </rPh>
    <rPh sb="13" eb="15">
      <t>カイシュウ</t>
    </rPh>
    <rPh sb="15" eb="16">
      <t>バコ</t>
    </rPh>
    <rPh sb="17" eb="19">
      <t>ダイシャ</t>
    </rPh>
    <rPh sb="19" eb="20">
      <t>トウ</t>
    </rPh>
    <rPh sb="21" eb="23">
      <t>セッチ</t>
    </rPh>
    <rPh sb="23" eb="25">
      <t>メンセキ</t>
    </rPh>
    <rPh sb="29" eb="31">
      <t>ツウロ</t>
    </rPh>
    <rPh sb="31" eb="32">
      <t>トウ</t>
    </rPh>
    <rPh sb="33" eb="35">
      <t>メンセキ</t>
    </rPh>
    <rPh sb="36" eb="37">
      <t>フク</t>
    </rPh>
    <rPh sb="51" eb="53">
      <t>スウチ</t>
    </rPh>
    <rPh sb="54" eb="56">
      <t>ユウコウ</t>
    </rPh>
    <rPh sb="56" eb="58">
      <t>メンセキ</t>
    </rPh>
    <rPh sb="61" eb="63">
      <t>ヒツヨウ</t>
    </rPh>
    <phoneticPr fontId="1"/>
  </si>
  <si>
    <t>※６．の面積は、１で求めた面積と、洗浄排水設備・必要作業スペース・通路等を配置して設計した、廃棄物保管場所の全体の「求積面積（壁芯）」です。</t>
    <rPh sb="4" eb="6">
      <t>メンセキ</t>
    </rPh>
    <rPh sb="10" eb="11">
      <t>モト</t>
    </rPh>
    <rPh sb="13" eb="15">
      <t>メンセキ</t>
    </rPh>
    <rPh sb="17" eb="19">
      <t>センジョウ</t>
    </rPh>
    <rPh sb="19" eb="21">
      <t>ハイスイ</t>
    </rPh>
    <rPh sb="21" eb="23">
      <t>セツビ</t>
    </rPh>
    <rPh sb="24" eb="26">
      <t>ヒツヨウ</t>
    </rPh>
    <rPh sb="26" eb="28">
      <t>サギョウ</t>
    </rPh>
    <rPh sb="33" eb="35">
      <t>ツウロ</t>
    </rPh>
    <rPh sb="35" eb="36">
      <t>トウ</t>
    </rPh>
    <rPh sb="37" eb="39">
      <t>ハイチ</t>
    </rPh>
    <rPh sb="41" eb="43">
      <t>セッケイ</t>
    </rPh>
    <rPh sb="46" eb="49">
      <t>ハイキブツ</t>
    </rPh>
    <rPh sb="49" eb="51">
      <t>ホカン</t>
    </rPh>
    <rPh sb="51" eb="53">
      <t>バショ</t>
    </rPh>
    <rPh sb="54" eb="56">
      <t>ゼンタイ</t>
    </rPh>
    <rPh sb="58" eb="59">
      <t>モト</t>
    </rPh>
    <rPh sb="59" eb="60">
      <t>セキ</t>
    </rPh>
    <rPh sb="60" eb="62">
      <t>メンセキ</t>
    </rPh>
    <rPh sb="63" eb="64">
      <t>カベ</t>
    </rPh>
    <rPh sb="64" eb="65">
      <t>シン</t>
    </rPh>
    <phoneticPr fontId="1"/>
  </si>
  <si>
    <t>（※５）</t>
    <phoneticPr fontId="1"/>
  </si>
  <si>
    <t>合　計（※６）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</si>
</sst>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#,##0.00_);[Red]\(#,##0.00\)"/>
    <numFmt numFmtId="178" formatCode="#,##0.0_ "/>
    <numFmt numFmtId="179" formatCode="0.00_ "/>
    <numFmt numFmtId="180" formatCode="#,##0.00;[Red]#,##0.00"/>
    <numFmt numFmtId="181" formatCode="#,##0_ "/>
    <numFmt numFmtId="182" formatCode="0_);[Red]\(0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ＤＦ特太ゴシック体"/>
      <family val="3"/>
      <charset val="128"/>
    </font>
    <font>
      <sz val="11"/>
      <name val="ＤＦ特太ゴシック体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lightGray"/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5" fillId="3" borderId="1" xfId="0" applyFont="1" applyFill="1" applyBorder="1" applyAlignment="1" applyProtection="1">
      <alignment shrinkToFit="1"/>
      <protection locked="0"/>
    </xf>
    <xf numFmtId="180" fontId="5" fillId="3" borderId="2" xfId="0" applyNumberFormat="1" applyFont="1" applyFill="1" applyBorder="1" applyAlignment="1" applyProtection="1">
      <alignment shrinkToFit="1"/>
      <protection locked="0"/>
    </xf>
    <xf numFmtId="0" fontId="5" fillId="3" borderId="2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176" fontId="5" fillId="3" borderId="4" xfId="0" applyNumberFormat="1" applyFont="1" applyFill="1" applyBorder="1" applyProtection="1">
      <protection locked="0"/>
    </xf>
    <xf numFmtId="177" fontId="5" fillId="3" borderId="4" xfId="0" applyNumberFormat="1" applyFont="1" applyFill="1" applyBorder="1" applyProtection="1">
      <protection locked="0"/>
    </xf>
    <xf numFmtId="0" fontId="5" fillId="0" borderId="2" xfId="0" applyFont="1" applyFill="1" applyBorder="1" applyProtection="1"/>
    <xf numFmtId="0" fontId="5" fillId="0" borderId="5" xfId="0" applyFont="1" applyFill="1" applyBorder="1" applyProtection="1"/>
    <xf numFmtId="0" fontId="5" fillId="0" borderId="0" xfId="0" applyFont="1" applyFill="1" applyBorder="1" applyProtection="1"/>
    <xf numFmtId="0" fontId="5" fillId="0" borderId="6" xfId="0" applyFont="1" applyFill="1" applyBorder="1" applyProtection="1"/>
    <xf numFmtId="0" fontId="5" fillId="0" borderId="3" xfId="0" applyFont="1" applyFill="1" applyBorder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horizontal="right"/>
    </xf>
    <xf numFmtId="0" fontId="4" fillId="0" borderId="0" xfId="0" applyFont="1" applyProtection="1"/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Protection="1"/>
    <xf numFmtId="0" fontId="5" fillId="0" borderId="1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1" xfId="0" applyFont="1" applyBorder="1" applyProtection="1"/>
    <xf numFmtId="0" fontId="5" fillId="0" borderId="3" xfId="0" applyFont="1" applyBorder="1" applyProtection="1"/>
    <xf numFmtId="0" fontId="8" fillId="0" borderId="0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Protection="1"/>
    <xf numFmtId="178" fontId="5" fillId="0" borderId="2" xfId="0" applyNumberFormat="1" applyFont="1" applyBorder="1" applyAlignment="1" applyProtection="1">
      <alignment horizontal="right"/>
    </xf>
    <xf numFmtId="0" fontId="5" fillId="0" borderId="14" xfId="0" applyFont="1" applyBorder="1" applyProtection="1"/>
    <xf numFmtId="0" fontId="5" fillId="0" borderId="15" xfId="0" applyFont="1" applyBorder="1" applyProtection="1"/>
    <xf numFmtId="0" fontId="5" fillId="0" borderId="6" xfId="0" applyFont="1" applyBorder="1" applyProtection="1"/>
    <xf numFmtId="0" fontId="5" fillId="0" borderId="16" xfId="0" applyFont="1" applyBorder="1" applyProtection="1"/>
    <xf numFmtId="0" fontId="5" fillId="0" borderId="0" xfId="0" applyFont="1" applyBorder="1" applyProtection="1"/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Protection="1"/>
    <xf numFmtId="0" fontId="5" fillId="0" borderId="6" xfId="0" applyFont="1" applyFill="1" applyBorder="1" applyAlignment="1" applyProtection="1">
      <alignment shrinkToFit="1"/>
    </xf>
    <xf numFmtId="0" fontId="5" fillId="0" borderId="5" xfId="0" applyFont="1" applyBorder="1" applyAlignment="1" applyProtection="1">
      <alignment horizontal="center"/>
    </xf>
    <xf numFmtId="0" fontId="5" fillId="0" borderId="5" xfId="0" applyFont="1" applyBorder="1" applyProtection="1"/>
    <xf numFmtId="178" fontId="5" fillId="0" borderId="6" xfId="0" applyNumberFormat="1" applyFont="1" applyBorder="1" applyAlignment="1" applyProtection="1">
      <alignment horizontal="right"/>
    </xf>
    <xf numFmtId="0" fontId="5" fillId="0" borderId="19" xfId="0" applyFont="1" applyBorder="1" applyProtection="1"/>
    <xf numFmtId="0" fontId="9" fillId="0" borderId="0" xfId="0" applyFont="1" applyProtection="1"/>
    <xf numFmtId="0" fontId="5" fillId="0" borderId="20" xfId="0" applyFont="1" applyBorder="1" applyProtection="1"/>
    <xf numFmtId="178" fontId="5" fillId="0" borderId="5" xfId="0" applyNumberFormat="1" applyFont="1" applyBorder="1" applyAlignment="1" applyProtection="1">
      <alignment horizontal="right"/>
    </xf>
    <xf numFmtId="0" fontId="5" fillId="0" borderId="21" xfId="0" applyFont="1" applyBorder="1" applyProtection="1"/>
    <xf numFmtId="0" fontId="5" fillId="0" borderId="22" xfId="0" applyFont="1" applyBorder="1" applyProtection="1"/>
    <xf numFmtId="0" fontId="5" fillId="0" borderId="23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15" xfId="0" applyFont="1" applyFill="1" applyBorder="1" applyProtection="1"/>
    <xf numFmtId="0" fontId="5" fillId="0" borderId="3" xfId="0" applyFont="1" applyBorder="1" applyAlignment="1" applyProtection="1">
      <alignment horizontal="center"/>
    </xf>
    <xf numFmtId="178" fontId="5" fillId="0" borderId="24" xfId="0" applyNumberFormat="1" applyFont="1" applyBorder="1" applyAlignment="1" applyProtection="1">
      <alignment horizontal="right"/>
    </xf>
    <xf numFmtId="0" fontId="5" fillId="2" borderId="11" xfId="0" applyFont="1" applyFill="1" applyBorder="1" applyProtection="1"/>
    <xf numFmtId="0" fontId="5" fillId="2" borderId="3" xfId="0" applyFont="1" applyFill="1" applyBorder="1" applyProtection="1"/>
    <xf numFmtId="0" fontId="5" fillId="2" borderId="25" xfId="0" applyFont="1" applyFill="1" applyBorder="1" applyProtection="1"/>
    <xf numFmtId="2" fontId="5" fillId="0" borderId="2" xfId="0" applyNumberFormat="1" applyFont="1" applyFill="1" applyBorder="1" applyProtection="1"/>
    <xf numFmtId="178" fontId="5" fillId="0" borderId="5" xfId="0" applyNumberFormat="1" applyFont="1" applyFill="1" applyBorder="1" applyAlignment="1" applyProtection="1">
      <alignment horizontal="right"/>
    </xf>
    <xf numFmtId="0" fontId="5" fillId="0" borderId="26" xfId="0" applyFont="1" applyBorder="1" applyProtection="1"/>
    <xf numFmtId="180" fontId="5" fillId="0" borderId="3" xfId="0" applyNumberFormat="1" applyFont="1" applyFill="1" applyBorder="1" applyAlignment="1" applyProtection="1">
      <alignment shrinkToFit="1"/>
    </xf>
    <xf numFmtId="178" fontId="5" fillId="0" borderId="24" xfId="0" applyNumberFormat="1" applyFont="1" applyFill="1" applyBorder="1" applyAlignment="1" applyProtection="1">
      <alignment horizontal="right"/>
    </xf>
    <xf numFmtId="0" fontId="5" fillId="0" borderId="20" xfId="0" applyFont="1" applyBorder="1" applyAlignment="1" applyProtection="1"/>
    <xf numFmtId="0" fontId="5" fillId="0" borderId="0" xfId="0" applyFont="1" applyBorder="1" applyAlignment="1" applyProtection="1"/>
    <xf numFmtId="0" fontId="5" fillId="0" borderId="26" xfId="0" applyFont="1" applyBorder="1" applyAlignment="1" applyProtection="1"/>
    <xf numFmtId="0" fontId="5" fillId="0" borderId="18" xfId="0" applyFont="1" applyBorder="1" applyAlignment="1" applyProtection="1">
      <alignment horizontal="right"/>
    </xf>
    <xf numFmtId="181" fontId="5" fillId="0" borderId="5" xfId="0" applyNumberFormat="1" applyFont="1" applyBorder="1" applyProtection="1"/>
    <xf numFmtId="0" fontId="5" fillId="0" borderId="27" xfId="0" applyFont="1" applyBorder="1" applyProtection="1"/>
    <xf numFmtId="0" fontId="5" fillId="0" borderId="20" xfId="0" applyFont="1" applyBorder="1" applyAlignment="1" applyProtection="1">
      <alignment horizontal="center"/>
    </xf>
    <xf numFmtId="181" fontId="5" fillId="0" borderId="0" xfId="0" applyNumberFormat="1" applyFont="1" applyBorder="1" applyProtection="1"/>
    <xf numFmtId="0" fontId="5" fillId="0" borderId="20" xfId="0" applyFont="1" applyBorder="1" applyAlignment="1" applyProtection="1">
      <alignment horizontal="right"/>
    </xf>
    <xf numFmtId="179" fontId="5" fillId="0" borderId="0" xfId="0" applyNumberFormat="1" applyFont="1" applyBorder="1" applyProtection="1"/>
    <xf numFmtId="0" fontId="5" fillId="0" borderId="25" xfId="0" applyFont="1" applyBorder="1" applyProtection="1"/>
    <xf numFmtId="0" fontId="0" fillId="0" borderId="0" xfId="0" applyAlignment="1" applyProtection="1">
      <alignment horizontal="center"/>
    </xf>
    <xf numFmtId="0" fontId="5" fillId="0" borderId="28" xfId="0" applyFont="1" applyBorder="1" applyProtection="1"/>
    <xf numFmtId="0" fontId="5" fillId="0" borderId="22" xfId="0" applyFont="1" applyBorder="1" applyAlignment="1" applyProtection="1">
      <alignment horizontal="center"/>
    </xf>
    <xf numFmtId="181" fontId="5" fillId="0" borderId="6" xfId="0" applyNumberFormat="1" applyFont="1" applyFill="1" applyBorder="1" applyProtection="1"/>
    <xf numFmtId="180" fontId="5" fillId="0" borderId="6" xfId="0" applyNumberFormat="1" applyFont="1" applyBorder="1" applyProtection="1"/>
    <xf numFmtId="0" fontId="7" fillId="0" borderId="0" xfId="0" applyFont="1" applyBorder="1" applyAlignment="1" applyProtection="1">
      <alignment horizontal="center"/>
    </xf>
    <xf numFmtId="180" fontId="5" fillId="0" borderId="0" xfId="0" applyNumberFormat="1" applyFont="1" applyBorder="1" applyProtection="1"/>
    <xf numFmtId="176" fontId="5" fillId="0" borderId="3" xfId="0" applyNumberFormat="1" applyFont="1" applyBorder="1" applyProtection="1"/>
    <xf numFmtId="0" fontId="5" fillId="0" borderId="4" xfId="0" applyFont="1" applyBorder="1" applyProtection="1"/>
    <xf numFmtId="0" fontId="5" fillId="0" borderId="30" xfId="0" applyFont="1" applyBorder="1" applyProtection="1"/>
    <xf numFmtId="179" fontId="5" fillId="3" borderId="6" xfId="0" applyNumberFormat="1" applyFont="1" applyFill="1" applyBorder="1" applyProtection="1">
      <protection locked="0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76" fontId="5" fillId="0" borderId="4" xfId="0" applyNumberFormat="1" applyFont="1" applyFill="1" applyBorder="1" applyProtection="1">
      <protection locked="0"/>
    </xf>
    <xf numFmtId="0" fontId="0" fillId="0" borderId="9" xfId="0" applyBorder="1" applyAlignment="1">
      <alignment horizontal="left" vertical="center" inden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vertical="center"/>
    </xf>
    <xf numFmtId="0" fontId="18" fillId="4" borderId="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vertical="center"/>
    </xf>
    <xf numFmtId="0" fontId="18" fillId="7" borderId="9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5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5" fillId="0" borderId="6" xfId="0" applyFont="1" applyBorder="1" applyProtection="1"/>
    <xf numFmtId="0" fontId="5" fillId="0" borderId="20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Protection="1"/>
    <xf numFmtId="0" fontId="5" fillId="0" borderId="8" xfId="0" applyFont="1" applyBorder="1" applyProtection="1"/>
    <xf numFmtId="0" fontId="5" fillId="0" borderId="1" xfId="0" applyFont="1" applyBorder="1" applyProtection="1"/>
    <xf numFmtId="0" fontId="5" fillId="0" borderId="6" xfId="0" applyFont="1" applyBorder="1" applyProtection="1"/>
    <xf numFmtId="0" fontId="5" fillId="0" borderId="11" xfId="0" applyFont="1" applyBorder="1" applyProtection="1"/>
    <xf numFmtId="0" fontId="5" fillId="0" borderId="3" xfId="0" applyFont="1" applyBorder="1" applyProtection="1"/>
    <xf numFmtId="0" fontId="5" fillId="0" borderId="3" xfId="0" applyFont="1" applyFill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0" xfId="0" applyFont="1" applyBorder="1" applyProtection="1"/>
    <xf numFmtId="0" fontId="5" fillId="0" borderId="0" xfId="0" applyFont="1" applyBorder="1" applyProtection="1"/>
    <xf numFmtId="0" fontId="5" fillId="0" borderId="26" xfId="0" applyFont="1" applyBorder="1" applyProtection="1"/>
    <xf numFmtId="0" fontId="7" fillId="0" borderId="0" xfId="0" applyFont="1" applyBorder="1" applyAlignment="1" applyProtection="1">
      <alignment horizontal="center"/>
    </xf>
    <xf numFmtId="0" fontId="5" fillId="0" borderId="4" xfId="0" applyFont="1" applyBorder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0" xfId="0" applyFont="1" applyBorder="1" applyProtection="1"/>
    <xf numFmtId="0" fontId="5" fillId="0" borderId="4" xfId="0" applyFont="1" applyBorder="1" applyProtection="1"/>
    <xf numFmtId="0" fontId="5" fillId="0" borderId="6" xfId="0" applyFont="1" applyBorder="1" applyProtection="1"/>
    <xf numFmtId="0" fontId="5" fillId="0" borderId="11" xfId="0" applyFont="1" applyBorder="1" applyProtection="1"/>
    <xf numFmtId="0" fontId="5" fillId="0" borderId="3" xfId="0" applyFont="1" applyFill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0" xfId="0" applyFont="1" applyBorder="1" applyProtection="1"/>
    <xf numFmtId="0" fontId="5" fillId="0" borderId="26" xfId="0" applyFont="1" applyBorder="1" applyProtection="1"/>
    <xf numFmtId="0" fontId="5" fillId="0" borderId="8" xfId="0" applyFont="1" applyBorder="1" applyProtection="1"/>
    <xf numFmtId="0" fontId="5" fillId="0" borderId="1" xfId="0" applyFont="1" applyBorder="1" applyProtection="1"/>
    <xf numFmtId="0" fontId="5" fillId="0" borderId="5" xfId="0" applyFont="1" applyBorder="1" applyProtection="1"/>
    <xf numFmtId="180" fontId="5" fillId="0" borderId="5" xfId="0" applyNumberFormat="1" applyFont="1" applyBorder="1" applyProtection="1"/>
    <xf numFmtId="0" fontId="5" fillId="0" borderId="33" xfId="0" applyFont="1" applyBorder="1" applyProtection="1"/>
    <xf numFmtId="0" fontId="0" fillId="0" borderId="9" xfId="0" applyBorder="1" applyProtection="1"/>
    <xf numFmtId="0" fontId="19" fillId="0" borderId="9" xfId="0" applyFont="1" applyBorder="1" applyProtection="1"/>
    <xf numFmtId="0" fontId="19" fillId="0" borderId="9" xfId="0" applyFont="1" applyBorder="1" applyAlignment="1" applyProtection="1">
      <alignment horizontal="right"/>
    </xf>
    <xf numFmtId="0" fontId="5" fillId="0" borderId="6" xfId="0" applyFont="1" applyBorder="1"/>
    <xf numFmtId="0" fontId="5" fillId="0" borderId="6" xfId="0" applyFont="1" applyBorder="1" applyProtection="1"/>
    <xf numFmtId="179" fontId="5" fillId="0" borderId="6" xfId="0" applyNumberFormat="1" applyFont="1" applyFill="1" applyBorder="1" applyProtection="1">
      <protection locked="0"/>
    </xf>
    <xf numFmtId="2" fontId="5" fillId="0" borderId="6" xfId="0" applyNumberFormat="1" applyFont="1" applyBorder="1" applyProtection="1"/>
    <xf numFmtId="0" fontId="5" fillId="0" borderId="0" xfId="0" applyFont="1" applyBorder="1" applyProtection="1"/>
    <xf numFmtId="0" fontId="7" fillId="0" borderId="0" xfId="0" applyFont="1" applyBorder="1" applyProtection="1"/>
    <xf numFmtId="182" fontId="5" fillId="0" borderId="6" xfId="0" applyNumberFormat="1" applyFont="1" applyFill="1" applyBorder="1" applyProtection="1"/>
    <xf numFmtId="182" fontId="5" fillId="0" borderId="0" xfId="0" applyNumberFormat="1" applyFont="1" applyFill="1" applyBorder="1" applyProtection="1"/>
    <xf numFmtId="182" fontId="5" fillId="0" borderId="5" xfId="0" applyNumberFormat="1" applyFont="1" applyFill="1" applyBorder="1" applyProtection="1"/>
    <xf numFmtId="2" fontId="5" fillId="0" borderId="0" xfId="0" applyNumberFormat="1" applyFont="1" applyBorder="1" applyProtection="1"/>
    <xf numFmtId="0" fontId="5" fillId="0" borderId="9" xfId="0" applyNumberFormat="1" applyFont="1" applyBorder="1" applyAlignment="1" applyProtection="1">
      <alignment horizontal="right"/>
    </xf>
    <xf numFmtId="0" fontId="18" fillId="5" borderId="9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left" vertical="center"/>
    </xf>
    <xf numFmtId="0" fontId="17" fillId="8" borderId="9" xfId="0" applyFont="1" applyFill="1" applyBorder="1" applyAlignment="1">
      <alignment horizontal="left" vertical="center"/>
    </xf>
    <xf numFmtId="0" fontId="18" fillId="6" borderId="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5" fillId="0" borderId="10" xfId="0" applyFont="1" applyFill="1" applyBorder="1" applyProtection="1"/>
    <xf numFmtId="0" fontId="5" fillId="0" borderId="3" xfId="0" applyFont="1" applyFill="1" applyBorder="1" applyProtection="1"/>
    <xf numFmtId="0" fontId="5" fillId="0" borderId="25" xfId="0" applyFont="1" applyFill="1" applyBorder="1" applyProtection="1"/>
    <xf numFmtId="0" fontId="5" fillId="0" borderId="11" xfId="0" applyFont="1" applyBorder="1" applyProtection="1"/>
    <xf numFmtId="0" fontId="5" fillId="0" borderId="3" xfId="0" applyFont="1" applyBorder="1" applyProtection="1"/>
    <xf numFmtId="0" fontId="5" fillId="0" borderId="31" xfId="0" applyFont="1" applyBorder="1" applyProtection="1"/>
    <xf numFmtId="0" fontId="6" fillId="0" borderId="11" xfId="0" applyFont="1" applyBorder="1" applyProtection="1"/>
    <xf numFmtId="0" fontId="6" fillId="0" borderId="3" xfId="0" applyFont="1" applyBorder="1" applyProtection="1"/>
    <xf numFmtId="0" fontId="6" fillId="0" borderId="31" xfId="0" applyFont="1" applyBorder="1" applyProtection="1"/>
    <xf numFmtId="0" fontId="7" fillId="0" borderId="11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5" fillId="0" borderId="7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7" fillId="0" borderId="8" xfId="0" applyFont="1" applyBorder="1" applyProtection="1"/>
    <xf numFmtId="0" fontId="7" fillId="0" borderId="1" xfId="0" applyFont="1" applyBorder="1" applyProtection="1"/>
    <xf numFmtId="0" fontId="7" fillId="0" borderId="32" xfId="0" applyFont="1" applyBorder="1" applyProtection="1"/>
    <xf numFmtId="0" fontId="5" fillId="0" borderId="8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Protection="1"/>
    <xf numFmtId="0" fontId="5" fillId="0" borderId="1" xfId="0" applyFont="1" applyBorder="1" applyProtection="1"/>
    <xf numFmtId="0" fontId="5" fillId="0" borderId="32" xfId="0" applyFont="1" applyBorder="1" applyProtection="1"/>
    <xf numFmtId="0" fontId="5" fillId="0" borderId="20" xfId="0" applyFont="1" applyBorder="1" applyProtection="1"/>
    <xf numFmtId="0" fontId="5" fillId="0" borderId="0" xfId="0" applyFont="1" applyBorder="1" applyProtection="1"/>
    <xf numFmtId="0" fontId="5" fillId="0" borderId="26" xfId="0" applyFont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0" borderId="6" xfId="0" applyFont="1" applyBorder="1" applyProtection="1"/>
    <xf numFmtId="0" fontId="7" fillId="0" borderId="0" xfId="0" applyFont="1" applyBorder="1" applyProtection="1"/>
    <xf numFmtId="0" fontId="5" fillId="0" borderId="13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4" xfId="0" applyFont="1" applyBorder="1" applyProtection="1"/>
    <xf numFmtId="0" fontId="7" fillId="0" borderId="0" xfId="0" applyFont="1" applyProtection="1"/>
    <xf numFmtId="0" fontId="7" fillId="0" borderId="2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Protection="1"/>
    <xf numFmtId="0" fontId="7" fillId="0" borderId="21" xfId="0" applyFont="1" applyBorder="1" applyAlignment="1" applyProtection="1">
      <alignment horizont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3</xdr:row>
      <xdr:rowOff>57151</xdr:rowOff>
    </xdr:from>
    <xdr:to>
      <xdr:col>10</xdr:col>
      <xdr:colOff>0</xdr:colOff>
      <xdr:row>3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84575" y="679451"/>
          <a:ext cx="225425" cy="161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3</xdr:row>
      <xdr:rowOff>57151</xdr:rowOff>
    </xdr:from>
    <xdr:to>
      <xdr:col>10</xdr:col>
      <xdr:colOff>0</xdr:colOff>
      <xdr:row>3</xdr:row>
      <xdr:rowOff>219075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95725" y="676276"/>
          <a:ext cx="266700" cy="161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3</xdr:row>
      <xdr:rowOff>57151</xdr:rowOff>
    </xdr:from>
    <xdr:to>
      <xdr:col>10</xdr:col>
      <xdr:colOff>0</xdr:colOff>
      <xdr:row>3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84575" y="679451"/>
          <a:ext cx="225425" cy="161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6"/>
  <sheetViews>
    <sheetView workbookViewId="0"/>
  </sheetViews>
  <sheetFormatPr defaultRowHeight="13.5"/>
  <cols>
    <col min="5" max="5" width="12.75" bestFit="1" customWidth="1"/>
    <col min="8" max="8" width="11.375" customWidth="1"/>
  </cols>
  <sheetData>
    <row r="2" spans="3:10" ht="21">
      <c r="C2" s="95" t="s">
        <v>140</v>
      </c>
    </row>
    <row r="4" spans="3:10" ht="17.25">
      <c r="C4" s="97" t="s">
        <v>141</v>
      </c>
    </row>
    <row r="6" spans="3:10" s="92" customFormat="1" ht="23.25" customHeight="1">
      <c r="D6" s="163" t="s">
        <v>158</v>
      </c>
      <c r="E6" s="163"/>
      <c r="F6" s="163" t="s">
        <v>139</v>
      </c>
      <c r="G6" s="163"/>
      <c r="H6" s="99" t="s">
        <v>142</v>
      </c>
      <c r="I6" s="98"/>
      <c r="J6" s="98"/>
    </row>
    <row r="7" spans="3:10" s="92" customFormat="1" ht="23.25" customHeight="1">
      <c r="D7" s="162" t="s">
        <v>146</v>
      </c>
      <c r="E7" s="162"/>
      <c r="F7" s="162" t="s">
        <v>148</v>
      </c>
      <c r="G7" s="162"/>
      <c r="H7" s="100" t="s">
        <v>151</v>
      </c>
      <c r="I7" s="98"/>
      <c r="J7" s="98"/>
    </row>
    <row r="8" spans="3:10" s="92" customFormat="1" ht="23.25" customHeight="1">
      <c r="D8" s="161" t="s">
        <v>147</v>
      </c>
      <c r="E8" s="161"/>
      <c r="F8" s="164" t="s">
        <v>149</v>
      </c>
      <c r="G8" s="164"/>
      <c r="H8" s="101" t="s">
        <v>152</v>
      </c>
      <c r="I8" s="98"/>
      <c r="J8" s="98"/>
    </row>
    <row r="9" spans="3:10" s="92" customFormat="1" ht="23.25" customHeight="1">
      <c r="D9" s="161"/>
      <c r="E9" s="161"/>
      <c r="F9" s="165" t="s">
        <v>150</v>
      </c>
      <c r="G9" s="165"/>
      <c r="H9" s="102" t="s">
        <v>153</v>
      </c>
      <c r="I9" s="98"/>
      <c r="J9" s="98"/>
    </row>
    <row r="10" spans="3:10" ht="14.25">
      <c r="D10" s="96"/>
      <c r="E10" s="96"/>
      <c r="F10" s="96"/>
      <c r="G10" s="96"/>
      <c r="H10" s="96"/>
      <c r="I10" s="96"/>
      <c r="J10" s="96"/>
    </row>
    <row r="11" spans="3:10" ht="18.75" customHeight="1">
      <c r="D11" s="103" t="s">
        <v>143</v>
      </c>
      <c r="E11" s="158" t="s">
        <v>154</v>
      </c>
      <c r="F11" s="158"/>
      <c r="G11" s="158"/>
      <c r="H11" s="158"/>
      <c r="I11" s="96"/>
      <c r="J11" s="96"/>
    </row>
    <row r="12" spans="3:10" ht="18.75" customHeight="1">
      <c r="D12" s="104" t="s">
        <v>144</v>
      </c>
      <c r="E12" s="159" t="s">
        <v>155</v>
      </c>
      <c r="F12" s="159"/>
      <c r="G12" s="159"/>
      <c r="H12" s="159"/>
    </row>
    <row r="13" spans="3:10" ht="18.75" customHeight="1">
      <c r="D13" s="105" t="s">
        <v>145</v>
      </c>
      <c r="E13" s="160" t="s">
        <v>157</v>
      </c>
      <c r="F13" s="160"/>
      <c r="G13" s="160"/>
      <c r="H13" s="160"/>
    </row>
    <row r="16" spans="3:10">
      <c r="C16" t="s">
        <v>156</v>
      </c>
    </row>
  </sheetData>
  <mergeCells count="10">
    <mergeCell ref="D6:E6"/>
    <mergeCell ref="F6:G6"/>
    <mergeCell ref="F7:G7"/>
    <mergeCell ref="F8:G8"/>
    <mergeCell ref="F9:G9"/>
    <mergeCell ref="E11:H11"/>
    <mergeCell ref="E12:H12"/>
    <mergeCell ref="E13:H13"/>
    <mergeCell ref="D8:E9"/>
    <mergeCell ref="D7:E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35"/>
  <sheetViews>
    <sheetView tabSelected="1" zoomScale="90" zoomScaleNormal="90" zoomScaleSheetLayoutView="100" workbookViewId="0">
      <selection activeCell="F5" sqref="F5"/>
    </sheetView>
  </sheetViews>
  <sheetFormatPr defaultColWidth="9" defaultRowHeight="13.5"/>
  <cols>
    <col min="1" max="1" width="5.5" style="12" customWidth="1"/>
    <col min="2" max="2" width="3.375" style="12" customWidth="1"/>
    <col min="3" max="3" width="3.5" style="12" customWidth="1"/>
    <col min="4" max="4" width="6.625" style="12" customWidth="1"/>
    <col min="5" max="5" width="1.875" style="12" customWidth="1"/>
    <col min="6" max="6" width="8.25" style="12" customWidth="1"/>
    <col min="7" max="7" width="6.625" style="12" customWidth="1"/>
    <col min="8" max="9" width="6.125" style="12" customWidth="1"/>
    <col min="10" max="10" width="6.625" style="12" customWidth="1"/>
    <col min="11" max="11" width="3.625" style="12" customWidth="1"/>
    <col min="12" max="12" width="4.375" style="12" customWidth="1"/>
    <col min="13" max="13" width="7.625" style="12" customWidth="1"/>
    <col min="14" max="14" width="4.875" style="12" customWidth="1"/>
    <col min="15" max="15" width="7.25" style="12" customWidth="1"/>
    <col min="16" max="16" width="6.625" style="12" customWidth="1"/>
    <col min="17" max="17" width="2.875" style="12" customWidth="1"/>
    <col min="18" max="18" width="4.625" style="12" customWidth="1"/>
    <col min="19" max="19" width="5.125" style="12" customWidth="1"/>
    <col min="20" max="20" width="2.875" style="12" customWidth="1"/>
    <col min="21" max="21" width="2.5" style="12" customWidth="1"/>
    <col min="22" max="22" width="1.875" style="12" customWidth="1"/>
    <col min="23" max="23" width="2.125" style="12" customWidth="1"/>
    <col min="24" max="24" width="6.625" style="12" customWidth="1"/>
    <col min="25" max="25" width="2.75" style="12" customWidth="1"/>
    <col min="26" max="26" width="5.625" style="12" customWidth="1"/>
    <col min="27" max="27" width="7.125" style="12" customWidth="1"/>
    <col min="28" max="30" width="3.625" style="12" customWidth="1"/>
    <col min="31" max="31" width="3.25" style="12" customWidth="1"/>
    <col min="32" max="32" width="11.375" style="12" customWidth="1"/>
    <col min="33" max="39" width="9" style="12"/>
    <col min="40" max="40" width="15.5" style="12" customWidth="1"/>
    <col min="41" max="16384" width="9" style="12"/>
  </cols>
  <sheetData>
    <row r="1" spans="1:40" ht="21">
      <c r="J1" s="13" t="s">
        <v>4</v>
      </c>
      <c r="K1" s="13"/>
      <c r="L1" s="13"/>
      <c r="M1" s="14"/>
      <c r="N1" s="14"/>
      <c r="O1" s="14"/>
      <c r="P1" s="14"/>
      <c r="Y1" s="181" t="s">
        <v>6</v>
      </c>
      <c r="Z1" s="181"/>
      <c r="AA1" s="181"/>
      <c r="AB1" s="181"/>
      <c r="AC1" s="125"/>
      <c r="AD1" s="125"/>
      <c r="AF1" s="12" t="s">
        <v>7</v>
      </c>
    </row>
    <row r="2" spans="1:40" ht="9" customHeight="1" thickBot="1">
      <c r="L2" s="13"/>
      <c r="M2" s="14"/>
      <c r="N2" s="16"/>
      <c r="O2" s="16"/>
      <c r="P2" s="16"/>
    </row>
    <row r="3" spans="1:40" s="21" customFormat="1" ht="18.95" customHeight="1">
      <c r="A3" s="182" t="s">
        <v>54</v>
      </c>
      <c r="B3" s="183"/>
      <c r="C3" s="184"/>
      <c r="D3" s="17" t="s">
        <v>8</v>
      </c>
      <c r="E3" s="185" t="s">
        <v>93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110" t="s">
        <v>9</v>
      </c>
      <c r="S3" s="111"/>
      <c r="T3" s="111"/>
      <c r="U3" s="188" t="s">
        <v>61</v>
      </c>
      <c r="V3" s="189"/>
      <c r="W3" s="189"/>
      <c r="X3" s="189"/>
      <c r="Y3" s="190"/>
      <c r="Z3" s="188" t="s">
        <v>63</v>
      </c>
      <c r="AA3" s="189"/>
      <c r="AB3" s="191"/>
      <c r="AC3" s="118"/>
      <c r="AD3" s="118"/>
      <c r="AF3" s="22"/>
      <c r="AG3" s="23" t="s">
        <v>87</v>
      </c>
      <c r="AH3" s="23" t="s">
        <v>86</v>
      </c>
      <c r="AI3" s="23" t="s">
        <v>11</v>
      </c>
      <c r="AJ3" s="23" t="s">
        <v>12</v>
      </c>
      <c r="AK3" s="23" t="s">
        <v>82</v>
      </c>
      <c r="AL3" s="23" t="s">
        <v>159</v>
      </c>
      <c r="AM3" s="23" t="s">
        <v>13</v>
      </c>
      <c r="AN3" s="22" t="s">
        <v>14</v>
      </c>
    </row>
    <row r="4" spans="1:40" s="21" customFormat="1" ht="18.95" customHeight="1" thickBot="1">
      <c r="A4" s="166"/>
      <c r="B4" s="167"/>
      <c r="C4" s="168"/>
      <c r="D4" s="24"/>
      <c r="E4" s="169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1"/>
      <c r="R4" s="172" t="s">
        <v>15</v>
      </c>
      <c r="S4" s="173"/>
      <c r="T4" s="174"/>
      <c r="U4" s="175" t="s">
        <v>62</v>
      </c>
      <c r="V4" s="176"/>
      <c r="W4" s="176"/>
      <c r="X4" s="176"/>
      <c r="Y4" s="177"/>
      <c r="Z4" s="178" t="s">
        <v>16</v>
      </c>
      <c r="AA4" s="179"/>
      <c r="AB4" s="180"/>
      <c r="AC4" s="27"/>
      <c r="AD4" s="27"/>
      <c r="AF4" s="22" t="s">
        <v>9</v>
      </c>
      <c r="AG4" s="157">
        <f>$S$5</f>
        <v>0</v>
      </c>
      <c r="AH4" s="157">
        <f>$S$6</f>
        <v>0</v>
      </c>
      <c r="AI4" s="157">
        <f>S7</f>
        <v>0</v>
      </c>
      <c r="AJ4" s="157">
        <f>S8</f>
        <v>0</v>
      </c>
      <c r="AK4" s="157">
        <f>S9</f>
        <v>0</v>
      </c>
      <c r="AL4" s="157">
        <f>S10</f>
        <v>0</v>
      </c>
      <c r="AM4" s="157">
        <f>S11</f>
        <v>0</v>
      </c>
      <c r="AN4" s="157">
        <f>S14+S17</f>
        <v>0</v>
      </c>
    </row>
    <row r="5" spans="1:40" s="21" customFormat="1" ht="20.100000000000001" customHeight="1">
      <c r="A5" s="192" t="s">
        <v>53</v>
      </c>
      <c r="B5" s="193"/>
      <c r="C5" s="194"/>
      <c r="D5" s="28" t="s">
        <v>17</v>
      </c>
      <c r="E5" s="29" t="s">
        <v>3</v>
      </c>
      <c r="F5" s="1"/>
      <c r="G5" s="116" t="s">
        <v>56</v>
      </c>
      <c r="H5" s="7">
        <v>0.9</v>
      </c>
      <c r="I5" s="116" t="s">
        <v>64</v>
      </c>
      <c r="J5" s="8">
        <v>0.62</v>
      </c>
      <c r="K5" s="31" t="s">
        <v>1</v>
      </c>
      <c r="L5" s="7">
        <v>2</v>
      </c>
      <c r="M5" s="31" t="s">
        <v>19</v>
      </c>
      <c r="N5" s="7">
        <v>100</v>
      </c>
      <c r="O5" s="31" t="s">
        <v>65</v>
      </c>
      <c r="P5" s="32">
        <f>ROUND(F5*H5*J5*L5/N5,1)</f>
        <v>0</v>
      </c>
      <c r="Q5" s="31" t="s">
        <v>33</v>
      </c>
      <c r="R5" s="29"/>
      <c r="S5" s="31">
        <f t="shared" ref="S5:S11" si="0">ROUNDUP(P5,0)</f>
        <v>0</v>
      </c>
      <c r="T5" s="33" t="s">
        <v>25</v>
      </c>
      <c r="U5" s="201" t="s">
        <v>94</v>
      </c>
      <c r="V5" s="202"/>
      <c r="W5" s="202"/>
      <c r="X5" s="202"/>
      <c r="Y5" s="203"/>
      <c r="Z5" s="34"/>
      <c r="AA5" s="112">
        <f>IF(AG5&lt;S5,S5,(ROUNDDOWN($P5*1.4,0.1)))</f>
        <v>0</v>
      </c>
      <c r="AB5" s="36" t="s">
        <v>25</v>
      </c>
      <c r="AC5" s="121"/>
      <c r="AD5" s="121"/>
      <c r="AF5" s="22" t="s">
        <v>21</v>
      </c>
      <c r="AG5" s="157">
        <f>ROUNDDOWN(P5*1.4,0.1)</f>
        <v>0</v>
      </c>
      <c r="AH5" s="157">
        <f>ROUNDDOWN(P6*1.4,0.1)</f>
        <v>0</v>
      </c>
      <c r="AI5" s="157">
        <f>ROUNDDOWN(P7*1.4,0.1)</f>
        <v>0</v>
      </c>
      <c r="AJ5" s="157">
        <f>ROUNDDOWN(P8*1.4,0.1)</f>
        <v>0</v>
      </c>
      <c r="AK5" s="157">
        <f>ROUNDDOWN(P9*1.4,0.1)</f>
        <v>0</v>
      </c>
      <c r="AL5" s="157">
        <f>ROUNDDOWN(P10*1.4,0.1)</f>
        <v>0</v>
      </c>
      <c r="AM5" s="157">
        <f>ROUNDDOWN(P11*1.4,0.1)</f>
        <v>0</v>
      </c>
      <c r="AN5" s="157">
        <f>ROUNDDOWN(X14,0.1)+ROUNDDOWN(X17,0.1)</f>
        <v>0</v>
      </c>
    </row>
    <row r="6" spans="1:40" s="21" customFormat="1" ht="20.100000000000001" customHeight="1">
      <c r="A6" s="195"/>
      <c r="B6" s="196"/>
      <c r="C6" s="197"/>
      <c r="D6" s="38" t="s">
        <v>22</v>
      </c>
      <c r="E6" s="39" t="s">
        <v>3</v>
      </c>
      <c r="F6" s="40">
        <f>F5</f>
        <v>0</v>
      </c>
      <c r="G6" s="41" t="s">
        <v>56</v>
      </c>
      <c r="H6" s="8">
        <v>0.9</v>
      </c>
      <c r="I6" s="41" t="s">
        <v>64</v>
      </c>
      <c r="J6" s="8">
        <v>0.05</v>
      </c>
      <c r="K6" s="42" t="s">
        <v>1</v>
      </c>
      <c r="L6" s="8">
        <v>13</v>
      </c>
      <c r="M6" s="42" t="s">
        <v>19</v>
      </c>
      <c r="N6" s="8">
        <v>15</v>
      </c>
      <c r="O6" s="42" t="s">
        <v>65</v>
      </c>
      <c r="P6" s="43">
        <f t="shared" ref="P6:P17" si="1">ROUND(F6*H6*J6*L6/N6,1)</f>
        <v>0</v>
      </c>
      <c r="Q6" s="42" t="s">
        <v>41</v>
      </c>
      <c r="R6" s="39"/>
      <c r="S6" s="42">
        <f t="shared" si="0"/>
        <v>0</v>
      </c>
      <c r="T6" s="42" t="s">
        <v>20</v>
      </c>
      <c r="U6" s="201" t="s">
        <v>95</v>
      </c>
      <c r="V6" s="202"/>
      <c r="W6" s="202"/>
      <c r="X6" s="202"/>
      <c r="Y6" s="203"/>
      <c r="Z6" s="39"/>
      <c r="AA6" s="112">
        <f>LARGE($AH$4:$AH$5,1)</f>
        <v>0</v>
      </c>
      <c r="AB6" s="44" t="s">
        <v>20</v>
      </c>
      <c r="AC6" s="121"/>
      <c r="AD6" s="121"/>
      <c r="AF6" s="45" t="s">
        <v>23</v>
      </c>
    </row>
    <row r="7" spans="1:40" s="21" customFormat="1" ht="20.100000000000001" customHeight="1">
      <c r="A7" s="195"/>
      <c r="B7" s="196"/>
      <c r="C7" s="197"/>
      <c r="D7" s="118" t="s">
        <v>11</v>
      </c>
      <c r="E7" s="120" t="s">
        <v>3</v>
      </c>
      <c r="F7" s="40">
        <f>F5</f>
        <v>0</v>
      </c>
      <c r="G7" s="118" t="s">
        <v>56</v>
      </c>
      <c r="H7" s="9">
        <v>0.9</v>
      </c>
      <c r="I7" s="118" t="s">
        <v>64</v>
      </c>
      <c r="J7" s="9">
        <v>0.02</v>
      </c>
      <c r="K7" s="121" t="s">
        <v>1</v>
      </c>
      <c r="L7" s="9">
        <v>6</v>
      </c>
      <c r="M7" s="121" t="s">
        <v>19</v>
      </c>
      <c r="N7" s="9">
        <v>2.5</v>
      </c>
      <c r="O7" s="121" t="s">
        <v>65</v>
      </c>
      <c r="P7" s="47">
        <f t="shared" si="1"/>
        <v>0</v>
      </c>
      <c r="Q7" s="121" t="s">
        <v>46</v>
      </c>
      <c r="R7" s="120"/>
      <c r="S7" s="42">
        <f t="shared" si="0"/>
        <v>0</v>
      </c>
      <c r="T7" s="121" t="s">
        <v>25</v>
      </c>
      <c r="U7" s="201" t="s">
        <v>96</v>
      </c>
      <c r="V7" s="202"/>
      <c r="W7" s="202"/>
      <c r="X7" s="202"/>
      <c r="Y7" s="203"/>
      <c r="Z7" s="120"/>
      <c r="AA7" s="112">
        <f>IF(AI5&lt;S7,S7,(ROUNDDOWN($P7*1.4,0.1)))</f>
        <v>0</v>
      </c>
      <c r="AB7" s="48" t="s">
        <v>25</v>
      </c>
      <c r="AC7" s="121"/>
      <c r="AD7" s="121"/>
      <c r="AF7" s="45" t="s">
        <v>26</v>
      </c>
    </row>
    <row r="8" spans="1:40" s="21" customFormat="1" ht="20.100000000000001" customHeight="1">
      <c r="A8" s="195"/>
      <c r="B8" s="196"/>
      <c r="C8" s="197"/>
      <c r="D8" s="50" t="s">
        <v>27</v>
      </c>
      <c r="E8" s="34" t="s">
        <v>3</v>
      </c>
      <c r="F8" s="40">
        <f>F5</f>
        <v>0</v>
      </c>
      <c r="G8" s="51" t="s">
        <v>56</v>
      </c>
      <c r="H8" s="10">
        <v>0.9</v>
      </c>
      <c r="I8" s="51" t="s">
        <v>64</v>
      </c>
      <c r="J8" s="10">
        <v>0.05</v>
      </c>
      <c r="K8" s="112" t="s">
        <v>1</v>
      </c>
      <c r="L8" s="10">
        <v>6</v>
      </c>
      <c r="M8" s="112" t="s">
        <v>19</v>
      </c>
      <c r="N8" s="10">
        <v>12.5</v>
      </c>
      <c r="O8" s="112" t="s">
        <v>65</v>
      </c>
      <c r="P8" s="43">
        <f t="shared" si="1"/>
        <v>0</v>
      </c>
      <c r="Q8" s="112" t="s">
        <v>69</v>
      </c>
      <c r="R8" s="34"/>
      <c r="S8" s="42">
        <f t="shared" si="0"/>
        <v>0</v>
      </c>
      <c r="T8" s="112" t="s">
        <v>25</v>
      </c>
      <c r="U8" s="201" t="s">
        <v>97</v>
      </c>
      <c r="V8" s="202"/>
      <c r="W8" s="202"/>
      <c r="X8" s="202"/>
      <c r="Y8" s="203"/>
      <c r="Z8" s="34"/>
      <c r="AA8" s="112">
        <f>IF(AJ5&lt;S8,S8,(ROUNDDOWN($P8*1.4,0.1)))</f>
        <v>0</v>
      </c>
      <c r="AB8" s="36" t="s">
        <v>25</v>
      </c>
      <c r="AC8" s="121"/>
      <c r="AD8" s="121"/>
    </row>
    <row r="9" spans="1:40" s="21" customFormat="1" ht="20.100000000000001" customHeight="1">
      <c r="A9" s="195"/>
      <c r="B9" s="196"/>
      <c r="C9" s="197"/>
      <c r="D9" s="50" t="s">
        <v>82</v>
      </c>
      <c r="E9" s="34" t="s">
        <v>3</v>
      </c>
      <c r="F9" s="40">
        <f>F5</f>
        <v>0</v>
      </c>
      <c r="G9" s="51" t="s">
        <v>56</v>
      </c>
      <c r="H9" s="10">
        <v>0.9</v>
      </c>
      <c r="I9" s="51" t="s">
        <v>64</v>
      </c>
      <c r="J9" s="10">
        <v>0.02</v>
      </c>
      <c r="K9" s="112" t="s">
        <v>1</v>
      </c>
      <c r="L9" s="10">
        <v>6</v>
      </c>
      <c r="M9" s="112" t="s">
        <v>19</v>
      </c>
      <c r="N9" s="10">
        <v>3</v>
      </c>
      <c r="O9" s="112" t="s">
        <v>65</v>
      </c>
      <c r="P9" s="47">
        <f t="shared" si="1"/>
        <v>0</v>
      </c>
      <c r="Q9" s="112" t="s">
        <v>48</v>
      </c>
      <c r="R9" s="34"/>
      <c r="S9" s="42">
        <f t="shared" si="0"/>
        <v>0</v>
      </c>
      <c r="T9" s="112" t="s">
        <v>25</v>
      </c>
      <c r="U9" s="204" t="s">
        <v>98</v>
      </c>
      <c r="V9" s="205"/>
      <c r="W9" s="205"/>
      <c r="X9" s="205"/>
      <c r="Y9" s="206"/>
      <c r="Z9" s="52"/>
      <c r="AA9" s="112">
        <f>IF(AK5&lt;S9,S9,(ROUNDDOWN($P9*1.4,0.1)))</f>
        <v>0</v>
      </c>
      <c r="AB9" s="36" t="s">
        <v>25</v>
      </c>
      <c r="AC9"/>
      <c r="AD9"/>
    </row>
    <row r="10" spans="1:40" s="21" customFormat="1" ht="20.100000000000001" customHeight="1">
      <c r="A10" s="195"/>
      <c r="B10" s="196"/>
      <c r="C10" s="197"/>
      <c r="D10" s="50" t="s">
        <v>159</v>
      </c>
      <c r="E10" s="34" t="s">
        <v>3</v>
      </c>
      <c r="F10" s="40">
        <f>F5</f>
        <v>0</v>
      </c>
      <c r="G10" s="51" t="s">
        <v>56</v>
      </c>
      <c r="H10" s="10">
        <v>0.9</v>
      </c>
      <c r="I10" s="51" t="s">
        <v>64</v>
      </c>
      <c r="J10" s="10">
        <v>0.03</v>
      </c>
      <c r="K10" s="112" t="s">
        <v>1</v>
      </c>
      <c r="L10" s="10">
        <v>6</v>
      </c>
      <c r="M10" s="112" t="s">
        <v>19</v>
      </c>
      <c r="N10" s="10">
        <v>10</v>
      </c>
      <c r="O10" s="112" t="s">
        <v>65</v>
      </c>
      <c r="P10" s="47">
        <f t="shared" si="1"/>
        <v>0</v>
      </c>
      <c r="Q10" s="112" t="s">
        <v>72</v>
      </c>
      <c r="R10" s="34"/>
      <c r="S10" s="42">
        <f t="shared" si="0"/>
        <v>0</v>
      </c>
      <c r="T10" s="112" t="s">
        <v>20</v>
      </c>
      <c r="U10" s="204" t="s">
        <v>99</v>
      </c>
      <c r="V10" s="205"/>
      <c r="W10" s="205"/>
      <c r="X10" s="205"/>
      <c r="Y10" s="206"/>
      <c r="Z10" s="52"/>
      <c r="AA10" s="112">
        <f>IF(AL5&lt;S10,S10,(ROUNDDOWN($P10*1.4,0.1)))</f>
        <v>0</v>
      </c>
      <c r="AB10" s="36" t="s">
        <v>20</v>
      </c>
      <c r="AC10"/>
      <c r="AD10"/>
    </row>
    <row r="11" spans="1:40" s="21" customFormat="1" ht="20.100000000000001" customHeight="1" thickBot="1">
      <c r="A11" s="198"/>
      <c r="B11" s="199"/>
      <c r="C11" s="200"/>
      <c r="D11" s="50" t="s">
        <v>28</v>
      </c>
      <c r="E11" s="113" t="s">
        <v>3</v>
      </c>
      <c r="F11" s="40">
        <f>F5</f>
        <v>0</v>
      </c>
      <c r="G11" s="53" t="s">
        <v>56</v>
      </c>
      <c r="H11" s="115">
        <v>0.9</v>
      </c>
      <c r="I11" s="53" t="s">
        <v>64</v>
      </c>
      <c r="J11" s="115">
        <v>0.21</v>
      </c>
      <c r="K11" s="114" t="s">
        <v>1</v>
      </c>
      <c r="L11" s="115">
        <v>6</v>
      </c>
      <c r="M11" s="114" t="s">
        <v>19</v>
      </c>
      <c r="N11" s="115">
        <v>150</v>
      </c>
      <c r="O11" s="114" t="s">
        <v>65</v>
      </c>
      <c r="P11" s="54">
        <f t="shared" si="1"/>
        <v>0</v>
      </c>
      <c r="Q11" s="114" t="s">
        <v>75</v>
      </c>
      <c r="R11" s="113"/>
      <c r="S11" s="114">
        <f t="shared" si="0"/>
        <v>0</v>
      </c>
      <c r="T11" s="114" t="s">
        <v>29</v>
      </c>
      <c r="U11" s="207" t="s">
        <v>160</v>
      </c>
      <c r="V11" s="208"/>
      <c r="W11" s="208"/>
      <c r="X11" s="208"/>
      <c r="Y11" s="209"/>
      <c r="Z11" s="55" t="s">
        <v>71</v>
      </c>
      <c r="AA11" s="56">
        <f>S11</f>
        <v>0</v>
      </c>
      <c r="AB11" s="57" t="s">
        <v>29</v>
      </c>
      <c r="AC11"/>
      <c r="AD11"/>
    </row>
    <row r="12" spans="1:40" s="21" customFormat="1" ht="20.100000000000001" customHeight="1">
      <c r="A12" s="210"/>
      <c r="B12" s="211"/>
      <c r="C12" s="212"/>
      <c r="D12" s="28" t="s">
        <v>17</v>
      </c>
      <c r="E12" s="29" t="s">
        <v>3</v>
      </c>
      <c r="F12" s="2"/>
      <c r="G12" s="116" t="s">
        <v>73</v>
      </c>
      <c r="H12" s="3"/>
      <c r="I12" s="116" t="s">
        <v>64</v>
      </c>
      <c r="J12" s="58">
        <v>0.5</v>
      </c>
      <c r="K12" s="31" t="s">
        <v>1</v>
      </c>
      <c r="L12" s="3"/>
      <c r="M12" s="31" t="s">
        <v>19</v>
      </c>
      <c r="N12" s="7">
        <v>15</v>
      </c>
      <c r="O12" s="31" t="s">
        <v>65</v>
      </c>
      <c r="P12" s="59">
        <f t="shared" si="1"/>
        <v>0</v>
      </c>
      <c r="Q12" s="33" t="s">
        <v>76</v>
      </c>
      <c r="R12" s="216" t="s">
        <v>100</v>
      </c>
      <c r="S12" s="217"/>
      <c r="T12" s="218"/>
      <c r="U12" s="120" t="s">
        <v>92</v>
      </c>
      <c r="V12" s="121"/>
      <c r="W12" s="121"/>
      <c r="X12" s="121"/>
      <c r="Y12" s="122"/>
      <c r="Z12" s="120"/>
      <c r="AA12" s="121"/>
      <c r="AB12" s="48"/>
      <c r="AC12" s="121"/>
      <c r="AD12" s="121"/>
    </row>
    <row r="13" spans="1:40" s="21" customFormat="1" ht="20.100000000000001" customHeight="1" thickBot="1">
      <c r="A13" s="213"/>
      <c r="B13" s="214"/>
      <c r="C13" s="215"/>
      <c r="D13" s="53" t="s">
        <v>22</v>
      </c>
      <c r="E13" s="113" t="s">
        <v>3</v>
      </c>
      <c r="F13" s="61">
        <f>F12</f>
        <v>0</v>
      </c>
      <c r="G13" s="53" t="s">
        <v>73</v>
      </c>
      <c r="H13" s="115">
        <f>H12</f>
        <v>0</v>
      </c>
      <c r="I13" s="53" t="s">
        <v>64</v>
      </c>
      <c r="J13" s="115">
        <v>0.15</v>
      </c>
      <c r="K13" s="114" t="s">
        <v>1</v>
      </c>
      <c r="L13" s="4"/>
      <c r="M13" s="114" t="s">
        <v>19</v>
      </c>
      <c r="N13" s="115">
        <v>15</v>
      </c>
      <c r="O13" s="114" t="s">
        <v>65</v>
      </c>
      <c r="P13" s="62">
        <f t="shared" si="1"/>
        <v>0</v>
      </c>
      <c r="Q13" s="114" t="s">
        <v>77</v>
      </c>
      <c r="R13" s="219" t="s">
        <v>89</v>
      </c>
      <c r="S13" s="220"/>
      <c r="T13" s="221"/>
      <c r="U13" s="63" t="s">
        <v>30</v>
      </c>
      <c r="V13" s="64"/>
      <c r="W13" s="64"/>
      <c r="X13" s="64"/>
      <c r="Y13" s="65"/>
      <c r="Z13" s="120"/>
      <c r="AA13" s="121">
        <f>ROUNDDOWN(X14,0.1)</f>
        <v>0</v>
      </c>
      <c r="AB13" s="48" t="s">
        <v>20</v>
      </c>
      <c r="AC13" s="121"/>
      <c r="AD13" s="121"/>
    </row>
    <row r="14" spans="1:40" s="21" customFormat="1" ht="20.100000000000001" customHeight="1">
      <c r="A14" s="210"/>
      <c r="B14" s="211"/>
      <c r="C14" s="212"/>
      <c r="D14" s="28" t="s">
        <v>17</v>
      </c>
      <c r="E14" s="29" t="s">
        <v>3</v>
      </c>
      <c r="F14" s="2"/>
      <c r="G14" s="116" t="s">
        <v>73</v>
      </c>
      <c r="H14" s="3"/>
      <c r="I14" s="116" t="s">
        <v>64</v>
      </c>
      <c r="J14" s="58">
        <v>0.5</v>
      </c>
      <c r="K14" s="31" t="s">
        <v>1</v>
      </c>
      <c r="L14" s="3"/>
      <c r="M14" s="31" t="s">
        <v>19</v>
      </c>
      <c r="N14" s="7">
        <v>15</v>
      </c>
      <c r="O14" s="31" t="s">
        <v>65</v>
      </c>
      <c r="P14" s="59">
        <f t="shared" si="1"/>
        <v>0</v>
      </c>
      <c r="Q14" s="33" t="s">
        <v>78</v>
      </c>
      <c r="R14" s="66" t="s">
        <v>81</v>
      </c>
      <c r="S14" s="67">
        <f>ROUNDUP(P12+P14+P16,0.1)</f>
        <v>0</v>
      </c>
      <c r="T14" s="68" t="s">
        <v>20</v>
      </c>
      <c r="U14" s="66" t="s">
        <v>81</v>
      </c>
      <c r="V14" s="42" t="s">
        <v>102</v>
      </c>
      <c r="W14" s="42"/>
      <c r="X14" s="42">
        <f>(P12+P14+P16)*1.4</f>
        <v>0</v>
      </c>
      <c r="Y14" s="42" t="s">
        <v>20</v>
      </c>
      <c r="Z14" s="39"/>
      <c r="AA14" s="42"/>
      <c r="AB14" s="44"/>
      <c r="AC14" s="121"/>
      <c r="AD14" s="121"/>
    </row>
    <row r="15" spans="1:40" s="21" customFormat="1" ht="20.100000000000001" customHeight="1" thickBot="1">
      <c r="A15" s="213"/>
      <c r="B15" s="214"/>
      <c r="C15" s="215"/>
      <c r="D15" s="53" t="s">
        <v>22</v>
      </c>
      <c r="E15" s="113" t="s">
        <v>3</v>
      </c>
      <c r="F15" s="61">
        <f>F14</f>
        <v>0</v>
      </c>
      <c r="G15" s="53" t="s">
        <v>73</v>
      </c>
      <c r="H15" s="115">
        <f>H14</f>
        <v>0</v>
      </c>
      <c r="I15" s="53" t="s">
        <v>64</v>
      </c>
      <c r="J15" s="115">
        <v>0.15</v>
      </c>
      <c r="K15" s="114" t="s">
        <v>1</v>
      </c>
      <c r="L15" s="4"/>
      <c r="M15" s="114" t="s">
        <v>19</v>
      </c>
      <c r="N15" s="115">
        <v>15</v>
      </c>
      <c r="O15" s="114" t="s">
        <v>65</v>
      </c>
      <c r="P15" s="62">
        <f t="shared" si="1"/>
        <v>0</v>
      </c>
      <c r="Q15" s="114" t="s">
        <v>79</v>
      </c>
      <c r="R15" s="120" t="s">
        <v>101</v>
      </c>
      <c r="S15" s="121"/>
      <c r="T15" s="122"/>
      <c r="U15" s="120" t="s">
        <v>162</v>
      </c>
      <c r="V15" s="121"/>
      <c r="W15" s="121"/>
      <c r="X15" s="121"/>
      <c r="Y15" s="122"/>
      <c r="Z15" s="120"/>
      <c r="AA15" s="121"/>
      <c r="AB15" s="48"/>
      <c r="AC15" s="121"/>
      <c r="AD15" s="121"/>
    </row>
    <row r="16" spans="1:40" s="21" customFormat="1" ht="20.100000000000001" customHeight="1">
      <c r="A16" s="210"/>
      <c r="B16" s="211"/>
      <c r="C16" s="212"/>
      <c r="D16" s="28" t="s">
        <v>17</v>
      </c>
      <c r="E16" s="29" t="s">
        <v>3</v>
      </c>
      <c r="F16" s="2"/>
      <c r="G16" s="116" t="s">
        <v>73</v>
      </c>
      <c r="H16" s="3"/>
      <c r="I16" s="116" t="s">
        <v>64</v>
      </c>
      <c r="J16" s="58">
        <v>0.5</v>
      </c>
      <c r="K16" s="31" t="s">
        <v>1</v>
      </c>
      <c r="L16" s="3"/>
      <c r="M16" s="31" t="s">
        <v>19</v>
      </c>
      <c r="N16" s="7">
        <v>15</v>
      </c>
      <c r="O16" s="31" t="s">
        <v>65</v>
      </c>
      <c r="P16" s="59">
        <f t="shared" si="1"/>
        <v>0</v>
      </c>
      <c r="Q16" s="33" t="s">
        <v>80</v>
      </c>
      <c r="R16" s="234" t="s">
        <v>163</v>
      </c>
      <c r="S16" s="235"/>
      <c r="T16" s="236"/>
      <c r="U16" s="63" t="s">
        <v>30</v>
      </c>
      <c r="V16" s="64"/>
      <c r="W16" s="64"/>
      <c r="X16" s="64"/>
      <c r="Y16" s="65"/>
      <c r="Z16" s="120"/>
      <c r="AA16" s="121">
        <f>ROUNDDOWN(X17,0.1)</f>
        <v>0</v>
      </c>
      <c r="AB16" s="48" t="s">
        <v>20</v>
      </c>
      <c r="AC16" s="121"/>
      <c r="AD16" s="121"/>
    </row>
    <row r="17" spans="1:30" s="21" customFormat="1" ht="20.100000000000001" customHeight="1" thickBot="1">
      <c r="A17" s="213"/>
      <c r="B17" s="214"/>
      <c r="C17" s="215"/>
      <c r="D17" s="53" t="s">
        <v>22</v>
      </c>
      <c r="E17" s="113" t="s">
        <v>3</v>
      </c>
      <c r="F17" s="61">
        <f>F16</f>
        <v>0</v>
      </c>
      <c r="G17" s="53" t="s">
        <v>73</v>
      </c>
      <c r="H17" s="115">
        <f>H16</f>
        <v>0</v>
      </c>
      <c r="I17" s="53" t="s">
        <v>64</v>
      </c>
      <c r="J17" s="115">
        <v>0.15</v>
      </c>
      <c r="K17" s="114" t="s">
        <v>1</v>
      </c>
      <c r="L17" s="4"/>
      <c r="M17" s="114" t="s">
        <v>19</v>
      </c>
      <c r="N17" s="115">
        <v>15</v>
      </c>
      <c r="O17" s="114" t="s">
        <v>65</v>
      </c>
      <c r="P17" s="62">
        <f t="shared" si="1"/>
        <v>0</v>
      </c>
      <c r="Q17" s="114" t="s">
        <v>161</v>
      </c>
      <c r="R17" s="117" t="s">
        <v>90</v>
      </c>
      <c r="S17" s="70">
        <f>ROUNDUP(P13+P15+P17,0.1)</f>
        <v>0</v>
      </c>
      <c r="T17" s="122" t="s">
        <v>20</v>
      </c>
      <c r="U17" s="71" t="s">
        <v>81</v>
      </c>
      <c r="V17" s="121" t="s">
        <v>102</v>
      </c>
      <c r="W17" s="121"/>
      <c r="X17" s="72">
        <f>(P13+P15+P17)*1.4</f>
        <v>0</v>
      </c>
      <c r="Y17" s="121" t="s">
        <v>20</v>
      </c>
      <c r="Z17" s="113"/>
      <c r="AA17" s="114"/>
      <c r="AB17" s="73"/>
      <c r="AC17" s="121"/>
      <c r="AD17" s="121"/>
    </row>
    <row r="18" spans="1:30" s="21" customFormat="1" ht="16.5" customHeight="1">
      <c r="A18" s="186" t="s">
        <v>105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21"/>
      <c r="AD18" s="121"/>
    </row>
    <row r="19" spans="1:30" s="21" customFormat="1" ht="15" customHeight="1">
      <c r="A19" s="225" t="s">
        <v>52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121"/>
      <c r="AD19" s="121"/>
    </row>
    <row r="20" spans="1:30" s="21" customFormat="1" ht="15" customHeight="1">
      <c r="A20" s="225" t="s">
        <v>137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121"/>
      <c r="AD20" s="121"/>
    </row>
    <row r="21" spans="1:30" s="21" customFormat="1" ht="15" customHeight="1">
      <c r="A21" s="225" t="s">
        <v>91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121"/>
      <c r="AD21" s="121"/>
    </row>
    <row r="22" spans="1:30" ht="15" customHeight="1">
      <c r="D22" s="74"/>
    </row>
    <row r="23" spans="1:30" ht="21">
      <c r="I23" s="13" t="s">
        <v>5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30" ht="6.75" customHeight="1" thickBot="1">
      <c r="K24" s="13"/>
    </row>
    <row r="25" spans="1:30" s="21" customFormat="1" ht="20.100000000000001" customHeight="1">
      <c r="A25" s="17">
        <v>1</v>
      </c>
      <c r="B25" s="226" t="s">
        <v>31</v>
      </c>
      <c r="C25" s="227"/>
      <c r="D25" s="228"/>
      <c r="E25" s="226" t="s">
        <v>60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8"/>
      <c r="Z25" s="110"/>
      <c r="AA25" s="111"/>
      <c r="AB25" s="75"/>
      <c r="AC25" s="121"/>
      <c r="AD25" s="121"/>
    </row>
    <row r="26" spans="1:30" s="21" customFormat="1" ht="20.100000000000001" customHeight="1">
      <c r="A26" s="76" t="s">
        <v>32</v>
      </c>
      <c r="B26" s="34" t="s">
        <v>33</v>
      </c>
      <c r="C26" s="222" t="s">
        <v>87</v>
      </c>
      <c r="D26" s="223"/>
      <c r="E26" s="34" t="s">
        <v>3</v>
      </c>
      <c r="F26" s="77">
        <f>AA5</f>
        <v>0</v>
      </c>
      <c r="G26" s="51" t="s">
        <v>58</v>
      </c>
      <c r="H26" s="10">
        <v>1</v>
      </c>
      <c r="I26" s="224" t="s">
        <v>35</v>
      </c>
      <c r="J26" s="224"/>
      <c r="K26" s="224"/>
      <c r="L26" s="224"/>
      <c r="M26" s="224"/>
      <c r="N26" s="112">
        <f t="shared" ref="N26:N32" si="2">ROUNDUP(F26/H26,0.1)</f>
        <v>0</v>
      </c>
      <c r="O26" s="112" t="s">
        <v>36</v>
      </c>
      <c r="P26" s="84">
        <v>1.6</v>
      </c>
      <c r="Q26" s="112" t="s">
        <v>37</v>
      </c>
      <c r="R26" s="112"/>
      <c r="S26" s="84">
        <v>0.7</v>
      </c>
      <c r="T26" s="112" t="s">
        <v>38</v>
      </c>
      <c r="U26" s="112"/>
      <c r="V26" s="112"/>
      <c r="W26" s="112"/>
      <c r="X26" s="78">
        <f>ROUND(N26*P26*S26,2)</f>
        <v>0</v>
      </c>
      <c r="Y26" s="112" t="s">
        <v>39</v>
      </c>
      <c r="Z26" s="229" t="s">
        <v>172</v>
      </c>
      <c r="AA26" s="230"/>
      <c r="AB26" s="231"/>
      <c r="AC26" s="118"/>
      <c r="AD26" s="118"/>
    </row>
    <row r="27" spans="1:30" s="21" customFormat="1" ht="20.100000000000001" customHeight="1">
      <c r="A27" s="76"/>
      <c r="B27" s="22" t="s">
        <v>41</v>
      </c>
      <c r="C27" s="222" t="s">
        <v>86</v>
      </c>
      <c r="D27" s="223"/>
      <c r="E27" s="34" t="s">
        <v>164</v>
      </c>
      <c r="F27" s="77">
        <f>AA6</f>
        <v>0</v>
      </c>
      <c r="G27" s="51" t="s">
        <v>57</v>
      </c>
      <c r="H27" s="10">
        <v>2</v>
      </c>
      <c r="I27" s="112" t="s">
        <v>35</v>
      </c>
      <c r="J27" s="112"/>
      <c r="K27" s="112"/>
      <c r="L27" s="112"/>
      <c r="M27" s="112"/>
      <c r="N27" s="147">
        <f t="shared" si="2"/>
        <v>0</v>
      </c>
      <c r="O27" s="112" t="s">
        <v>42</v>
      </c>
      <c r="P27" s="84">
        <v>0.65</v>
      </c>
      <c r="Q27" s="112" t="s">
        <v>165</v>
      </c>
      <c r="R27" s="112"/>
      <c r="S27" s="84">
        <v>0.45</v>
      </c>
      <c r="T27" s="112" t="s">
        <v>166</v>
      </c>
      <c r="U27" s="112"/>
      <c r="V27" s="112"/>
      <c r="W27" s="112"/>
      <c r="X27" s="78">
        <f>ROUND(N27*P27*S27,2)</f>
        <v>0</v>
      </c>
      <c r="Y27" s="143" t="s">
        <v>2</v>
      </c>
      <c r="Z27" s="117"/>
      <c r="AA27" s="118"/>
      <c r="AB27" s="119"/>
      <c r="AC27" s="118"/>
      <c r="AD27" s="118"/>
    </row>
    <row r="28" spans="1:30" s="21" customFormat="1" ht="20.100000000000001" customHeight="1">
      <c r="A28" s="76" t="s">
        <v>40</v>
      </c>
      <c r="B28" s="120" t="s">
        <v>46</v>
      </c>
      <c r="C28" s="222" t="s">
        <v>11</v>
      </c>
      <c r="D28" s="223"/>
      <c r="E28" s="120" t="s">
        <v>3</v>
      </c>
      <c r="F28" s="154">
        <f>LARGE(AI4:AI5,1)</f>
        <v>0</v>
      </c>
      <c r="G28" s="118" t="s">
        <v>58</v>
      </c>
      <c r="H28" s="9">
        <v>3</v>
      </c>
      <c r="I28" s="239" t="s">
        <v>35</v>
      </c>
      <c r="J28" s="239"/>
      <c r="K28" s="239"/>
      <c r="L28" s="239"/>
      <c r="M28" s="239"/>
      <c r="N28" s="121">
        <f t="shared" si="2"/>
        <v>0</v>
      </c>
      <c r="O28" s="121" t="s">
        <v>42</v>
      </c>
      <c r="P28" s="121"/>
      <c r="Q28" s="121" t="s">
        <v>3</v>
      </c>
      <c r="R28" s="156">
        <v>0.2</v>
      </c>
      <c r="S28" s="121" t="s">
        <v>44</v>
      </c>
      <c r="T28" s="121"/>
      <c r="U28" s="121"/>
      <c r="V28" s="121" t="s">
        <v>0</v>
      </c>
      <c r="W28" s="121"/>
      <c r="X28" s="142">
        <f>ROUND(N28*R28,2)</f>
        <v>0</v>
      </c>
      <c r="Y28" s="121" t="s">
        <v>39</v>
      </c>
      <c r="Z28" s="120"/>
      <c r="AA28" s="121"/>
      <c r="AB28" s="48"/>
      <c r="AC28" s="121"/>
      <c r="AD28" s="121"/>
    </row>
    <row r="29" spans="1:30" s="21" customFormat="1" ht="20.100000000000001" customHeight="1">
      <c r="A29" s="76" t="s">
        <v>45</v>
      </c>
      <c r="B29" s="34" t="s">
        <v>69</v>
      </c>
      <c r="C29" s="222" t="s">
        <v>27</v>
      </c>
      <c r="D29" s="223"/>
      <c r="E29" s="34" t="s">
        <v>3</v>
      </c>
      <c r="F29" s="153">
        <f>LARGE(AJ4:AJ5,1)</f>
        <v>0</v>
      </c>
      <c r="G29" s="51" t="s">
        <v>58</v>
      </c>
      <c r="H29" s="10">
        <v>3</v>
      </c>
      <c r="I29" s="224" t="s">
        <v>35</v>
      </c>
      <c r="J29" s="224"/>
      <c r="K29" s="224"/>
      <c r="L29" s="224"/>
      <c r="M29" s="224"/>
      <c r="N29" s="112">
        <f t="shared" si="2"/>
        <v>0</v>
      </c>
      <c r="O29" s="112" t="s">
        <v>42</v>
      </c>
      <c r="P29" s="112"/>
      <c r="Q29" s="112" t="s">
        <v>3</v>
      </c>
      <c r="R29" s="150">
        <v>0.2</v>
      </c>
      <c r="S29" s="112" t="s">
        <v>44</v>
      </c>
      <c r="T29" s="112"/>
      <c r="U29" s="112"/>
      <c r="V29" s="112" t="s">
        <v>0</v>
      </c>
      <c r="W29" s="112"/>
      <c r="X29" s="78">
        <f>ROUND(N29*R29,2)</f>
        <v>0</v>
      </c>
      <c r="Y29" s="112" t="s">
        <v>39</v>
      </c>
      <c r="Z29" s="234" t="s">
        <v>167</v>
      </c>
      <c r="AA29" s="235"/>
      <c r="AB29" s="240"/>
      <c r="AC29" s="123"/>
      <c r="AD29" s="123"/>
    </row>
    <row r="30" spans="1:30" s="21" customFormat="1" ht="20.100000000000001" customHeight="1">
      <c r="A30" s="76" t="s">
        <v>47</v>
      </c>
      <c r="B30" s="34" t="s">
        <v>48</v>
      </c>
      <c r="C30" s="222" t="s">
        <v>82</v>
      </c>
      <c r="D30" s="223"/>
      <c r="E30" s="34" t="s">
        <v>3</v>
      </c>
      <c r="F30" s="153">
        <f>IF(L9&gt;=15,S9,LARGE(AK4:AK5,1))</f>
        <v>0</v>
      </c>
      <c r="G30" s="51" t="s">
        <v>58</v>
      </c>
      <c r="H30" s="10">
        <v>2</v>
      </c>
      <c r="I30" s="224" t="s">
        <v>35</v>
      </c>
      <c r="J30" s="224"/>
      <c r="K30" s="224"/>
      <c r="L30" s="224"/>
      <c r="M30" s="224"/>
      <c r="N30" s="112">
        <f t="shared" si="2"/>
        <v>0</v>
      </c>
      <c r="O30" s="112" t="s">
        <v>42</v>
      </c>
      <c r="P30" s="112"/>
      <c r="Q30" s="112" t="s">
        <v>3</v>
      </c>
      <c r="R30" s="150">
        <v>0.35</v>
      </c>
      <c r="S30" s="112" t="s">
        <v>44</v>
      </c>
      <c r="T30" s="112"/>
      <c r="U30" s="112"/>
      <c r="V30" s="112" t="s">
        <v>0</v>
      </c>
      <c r="W30" s="112"/>
      <c r="X30" s="78">
        <f>ROUND(N30*R30,2)</f>
        <v>0</v>
      </c>
      <c r="Y30" s="112" t="s">
        <v>39</v>
      </c>
      <c r="Z30" s="120"/>
      <c r="AA30" s="121" t="s">
        <v>177</v>
      </c>
      <c r="AB30" s="48"/>
      <c r="AC30" s="121"/>
      <c r="AD30" s="121"/>
    </row>
    <row r="31" spans="1:30" s="21" customFormat="1" ht="20.100000000000001" customHeight="1">
      <c r="A31" s="76"/>
      <c r="B31" s="34" t="s">
        <v>72</v>
      </c>
      <c r="C31" s="222" t="s">
        <v>159</v>
      </c>
      <c r="D31" s="223"/>
      <c r="E31" s="34" t="s">
        <v>3</v>
      </c>
      <c r="F31" s="153">
        <f>IF(L10&gt;=15,S10,LARGE(AL4:AL5,1))</f>
        <v>0</v>
      </c>
      <c r="G31" s="51" t="s">
        <v>57</v>
      </c>
      <c r="H31" s="10">
        <v>2</v>
      </c>
      <c r="I31" s="224" t="s">
        <v>35</v>
      </c>
      <c r="J31" s="224"/>
      <c r="K31" s="224"/>
      <c r="L31" s="224"/>
      <c r="M31" s="224"/>
      <c r="N31" s="112">
        <f>ROUNDUP(F31/H31,0.1)</f>
        <v>0</v>
      </c>
      <c r="O31" s="112" t="s">
        <v>42</v>
      </c>
      <c r="P31" s="149"/>
      <c r="Q31" s="112" t="s">
        <v>164</v>
      </c>
      <c r="R31" s="150">
        <v>0.21</v>
      </c>
      <c r="S31" s="148" t="s">
        <v>44</v>
      </c>
      <c r="T31" s="112" t="s">
        <v>38</v>
      </c>
      <c r="U31" s="112"/>
      <c r="V31" s="112"/>
      <c r="W31" s="112"/>
      <c r="X31" s="78">
        <f>ROUND(N31*R31,2)</f>
        <v>0</v>
      </c>
      <c r="Y31" s="112" t="s">
        <v>39</v>
      </c>
      <c r="Z31" s="120"/>
      <c r="AA31" s="121"/>
      <c r="AB31" s="48"/>
      <c r="AC31" s="121"/>
      <c r="AD31" s="121"/>
    </row>
    <row r="32" spans="1:30" s="21" customFormat="1" ht="20.100000000000001" customHeight="1" thickBot="1">
      <c r="A32" s="49"/>
      <c r="B32" s="113" t="s">
        <v>75</v>
      </c>
      <c r="C32" s="222" t="s">
        <v>28</v>
      </c>
      <c r="D32" s="223"/>
      <c r="E32" s="113" t="s">
        <v>3</v>
      </c>
      <c r="F32" s="155">
        <f>AA11</f>
        <v>0</v>
      </c>
      <c r="G32" s="118" t="s">
        <v>59</v>
      </c>
      <c r="H32" s="8">
        <v>1</v>
      </c>
      <c r="I32" s="170" t="s">
        <v>35</v>
      </c>
      <c r="J32" s="170"/>
      <c r="K32" s="170"/>
      <c r="L32" s="220"/>
      <c r="M32" s="220"/>
      <c r="N32" s="121">
        <f t="shared" si="2"/>
        <v>0</v>
      </c>
      <c r="O32" s="121" t="s">
        <v>42</v>
      </c>
      <c r="P32" s="121"/>
      <c r="Q32" s="121" t="s">
        <v>3</v>
      </c>
      <c r="R32" s="156">
        <v>0.9</v>
      </c>
      <c r="S32" s="121" t="s">
        <v>44</v>
      </c>
      <c r="T32" s="121"/>
      <c r="U32" s="121"/>
      <c r="V32" s="121" t="s">
        <v>0</v>
      </c>
      <c r="W32" s="121"/>
      <c r="X32" s="80">
        <f>ROUND(N32*R32,2)</f>
        <v>0</v>
      </c>
      <c r="Y32" s="121" t="s">
        <v>39</v>
      </c>
      <c r="Z32" s="113"/>
      <c r="AA32" s="81">
        <f>SUM(X26:X32)</f>
        <v>0</v>
      </c>
      <c r="AB32" s="48" t="s">
        <v>39</v>
      </c>
      <c r="AC32" s="121"/>
      <c r="AD32" s="121"/>
    </row>
    <row r="33" spans="1:30" s="21" customFormat="1" ht="20.100000000000001" customHeight="1" thickBot="1">
      <c r="A33" s="237" t="s">
        <v>173</v>
      </c>
      <c r="B33" s="238"/>
      <c r="C33" s="238"/>
      <c r="D33" s="238"/>
      <c r="E33" s="238"/>
      <c r="F33" s="238"/>
      <c r="G33" s="238"/>
      <c r="H33" s="238"/>
      <c r="I33" s="238"/>
      <c r="J33" s="89" t="str">
        <f>IF(P33="","",P33-AA32)</f>
        <v/>
      </c>
      <c r="K33" s="124" t="s">
        <v>2</v>
      </c>
      <c r="L33" s="237" t="s">
        <v>178</v>
      </c>
      <c r="M33" s="238"/>
      <c r="N33" s="238"/>
      <c r="O33" s="124"/>
      <c r="P33" s="5"/>
      <c r="Q33" s="124" t="s">
        <v>39</v>
      </c>
      <c r="R33" s="124"/>
      <c r="S33" s="83"/>
      <c r="T33" s="232" t="s">
        <v>50</v>
      </c>
      <c r="U33" s="232"/>
      <c r="V33" s="232"/>
      <c r="W33" s="232"/>
      <c r="X33" s="232"/>
      <c r="Y33" s="232"/>
      <c r="Z33" s="124"/>
      <c r="AA33" s="6"/>
      <c r="AB33" s="83" t="s">
        <v>39</v>
      </c>
      <c r="AC33" s="121"/>
      <c r="AD33" s="121"/>
    </row>
    <row r="34" spans="1:30" s="21" customFormat="1" ht="16.5" customHeight="1">
      <c r="A34" s="233" t="s">
        <v>175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</row>
    <row r="35" spans="1:30" s="21" customFormat="1" ht="15" customHeight="1">
      <c r="A35" s="233" t="s">
        <v>176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</row>
  </sheetData>
  <sheetProtection sheet="1" objects="1" scenarios="1"/>
  <protectedRanges>
    <protectedRange password="CCC5" sqref="O5" name="範囲1"/>
  </protectedRanges>
  <mergeCells count="50">
    <mergeCell ref="T33:Y33"/>
    <mergeCell ref="A34:AB34"/>
    <mergeCell ref="A35:AB35"/>
    <mergeCell ref="R16:T16"/>
    <mergeCell ref="C27:D27"/>
    <mergeCell ref="C31:D31"/>
    <mergeCell ref="I31:M31"/>
    <mergeCell ref="C32:D32"/>
    <mergeCell ref="I32:M32"/>
    <mergeCell ref="A33:I33"/>
    <mergeCell ref="L33:N33"/>
    <mergeCell ref="C28:D28"/>
    <mergeCell ref="I28:M28"/>
    <mergeCell ref="C29:D29"/>
    <mergeCell ref="I29:M29"/>
    <mergeCell ref="Z29:AB29"/>
    <mergeCell ref="C30:D30"/>
    <mergeCell ref="I30:M30"/>
    <mergeCell ref="A19:AB19"/>
    <mergeCell ref="A20:AB20"/>
    <mergeCell ref="A21:AB21"/>
    <mergeCell ref="B25:D25"/>
    <mergeCell ref="E25:Y25"/>
    <mergeCell ref="C26:D26"/>
    <mergeCell ref="I26:M26"/>
    <mergeCell ref="Z26:AB26"/>
    <mergeCell ref="A18:AB18"/>
    <mergeCell ref="A5:C11"/>
    <mergeCell ref="U5:Y5"/>
    <mergeCell ref="U6:Y6"/>
    <mergeCell ref="U7:Y7"/>
    <mergeCell ref="U8:Y8"/>
    <mergeCell ref="U9:Y9"/>
    <mergeCell ref="U10:Y10"/>
    <mergeCell ref="U11:Y11"/>
    <mergeCell ref="A12:C13"/>
    <mergeCell ref="R12:T12"/>
    <mergeCell ref="R13:T13"/>
    <mergeCell ref="A14:C15"/>
    <mergeCell ref="A16:C17"/>
    <mergeCell ref="Y1:AB1"/>
    <mergeCell ref="A3:C3"/>
    <mergeCell ref="E3:Q3"/>
    <mergeCell ref="U3:Y3"/>
    <mergeCell ref="Z3:AB3"/>
    <mergeCell ref="A4:C4"/>
    <mergeCell ref="E4:Q4"/>
    <mergeCell ref="R4:T4"/>
    <mergeCell ref="U4:Y4"/>
    <mergeCell ref="Z4:AB4"/>
  </mergeCells>
  <phoneticPr fontId="1"/>
  <pageMargins left="0.59055118110236227" right="0.59055118110236227" top="0.27559055118110237" bottom="0.19685039370078741" header="0.19685039370078741" footer="0.19685039370078741"/>
  <pageSetup paperSize="9" scale="96" fitToWidth="0" orientation="landscape" verticalDpi="300" r:id="rId1"/>
  <headerFooter alignWithMargins="0">
    <oddFooter>&amp;R&amp;9&amp;A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AN34"/>
  <sheetViews>
    <sheetView zoomScale="90" zoomScaleNormal="90" zoomScaleSheetLayoutView="100" workbookViewId="0">
      <selection activeCell="G22" sqref="G22"/>
    </sheetView>
  </sheetViews>
  <sheetFormatPr defaultColWidth="9" defaultRowHeight="13.5"/>
  <cols>
    <col min="1" max="1" width="5.5" style="12" customWidth="1"/>
    <col min="2" max="2" width="3.375" style="12" customWidth="1"/>
    <col min="3" max="3" width="3.5" style="12" customWidth="1"/>
    <col min="4" max="4" width="6.625" style="12" customWidth="1"/>
    <col min="5" max="5" width="1.875" style="12" customWidth="1"/>
    <col min="6" max="6" width="8.25" style="12" customWidth="1"/>
    <col min="7" max="7" width="6.625" style="12" customWidth="1"/>
    <col min="8" max="9" width="6.125" style="12" customWidth="1"/>
    <col min="10" max="10" width="6.625" style="12" customWidth="1"/>
    <col min="11" max="11" width="3.625" style="12" customWidth="1"/>
    <col min="12" max="12" width="4.375" style="12" customWidth="1"/>
    <col min="13" max="13" width="7.625" style="12" customWidth="1"/>
    <col min="14" max="14" width="4.875" style="12" customWidth="1"/>
    <col min="15" max="15" width="7.25" style="12" customWidth="1"/>
    <col min="16" max="16" width="6.625" style="12" customWidth="1"/>
    <col min="17" max="17" width="2.875" style="12" customWidth="1"/>
    <col min="18" max="18" width="4.625" style="12" customWidth="1"/>
    <col min="19" max="19" width="5.125" style="12" customWidth="1"/>
    <col min="20" max="20" width="2.875" style="12" customWidth="1"/>
    <col min="21" max="21" width="2.5" style="12" customWidth="1"/>
    <col min="22" max="22" width="1.875" style="12" customWidth="1"/>
    <col min="23" max="23" width="2.125" style="12" customWidth="1"/>
    <col min="24" max="24" width="6.625" style="12" customWidth="1"/>
    <col min="25" max="25" width="2.75" style="12" customWidth="1"/>
    <col min="26" max="26" width="5.625" style="12" customWidth="1"/>
    <col min="27" max="27" width="7.125" style="12" customWidth="1"/>
    <col min="28" max="30" width="3.625" style="12" customWidth="1"/>
    <col min="31" max="31" width="3.25" style="12" customWidth="1"/>
    <col min="32" max="32" width="11.375" style="12" customWidth="1"/>
    <col min="33" max="39" width="9" style="12"/>
    <col min="40" max="40" width="15.5" style="12" customWidth="1"/>
    <col min="41" max="16384" width="9" style="12"/>
  </cols>
  <sheetData>
    <row r="1" spans="1:40" ht="21">
      <c r="J1" s="13" t="s">
        <v>4</v>
      </c>
      <c r="K1" s="13"/>
      <c r="L1" s="13"/>
      <c r="M1" s="14"/>
      <c r="N1" s="14"/>
      <c r="O1" s="14"/>
      <c r="P1" s="14"/>
      <c r="Y1" s="181" t="s">
        <v>6</v>
      </c>
      <c r="Z1" s="181"/>
      <c r="AA1" s="181"/>
      <c r="AB1" s="181"/>
      <c r="AC1" s="15"/>
      <c r="AD1" s="15"/>
      <c r="AF1" s="12" t="s">
        <v>7</v>
      </c>
    </row>
    <row r="2" spans="1:40" ht="9" customHeight="1" thickBot="1">
      <c r="L2" s="13"/>
      <c r="M2" s="14"/>
      <c r="N2" s="16"/>
      <c r="O2" s="16"/>
      <c r="P2" s="16"/>
    </row>
    <row r="3" spans="1:40" s="21" customFormat="1" ht="18.95" customHeight="1">
      <c r="A3" s="182" t="s">
        <v>54</v>
      </c>
      <c r="B3" s="183"/>
      <c r="C3" s="184"/>
      <c r="D3" s="17" t="s">
        <v>8</v>
      </c>
      <c r="E3" s="185" t="s">
        <v>93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18" t="s">
        <v>9</v>
      </c>
      <c r="S3" s="19"/>
      <c r="T3" s="19"/>
      <c r="U3" s="188" t="s">
        <v>61</v>
      </c>
      <c r="V3" s="189"/>
      <c r="W3" s="189"/>
      <c r="X3" s="189"/>
      <c r="Y3" s="190"/>
      <c r="Z3" s="188" t="s">
        <v>63</v>
      </c>
      <c r="AA3" s="189"/>
      <c r="AB3" s="191"/>
      <c r="AC3" s="20"/>
      <c r="AD3" s="20"/>
      <c r="AF3" s="22"/>
      <c r="AG3" s="23" t="s">
        <v>87</v>
      </c>
      <c r="AH3" s="23" t="s">
        <v>86</v>
      </c>
      <c r="AI3" s="23" t="s">
        <v>11</v>
      </c>
      <c r="AJ3" s="23" t="s">
        <v>12</v>
      </c>
      <c r="AK3" s="23" t="s">
        <v>83</v>
      </c>
      <c r="AL3" s="23" t="s">
        <v>159</v>
      </c>
      <c r="AM3" s="23" t="s">
        <v>13</v>
      </c>
      <c r="AN3" s="22" t="s">
        <v>14</v>
      </c>
    </row>
    <row r="4" spans="1:40" s="21" customFormat="1" ht="18.95" customHeight="1" thickBot="1">
      <c r="A4" s="166"/>
      <c r="B4" s="167"/>
      <c r="C4" s="168"/>
      <c r="D4" s="24"/>
      <c r="E4" s="169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1"/>
      <c r="R4" s="172" t="s">
        <v>15</v>
      </c>
      <c r="S4" s="173"/>
      <c r="T4" s="174"/>
      <c r="U4" s="175" t="s">
        <v>62</v>
      </c>
      <c r="V4" s="176"/>
      <c r="W4" s="176"/>
      <c r="X4" s="176"/>
      <c r="Y4" s="177"/>
      <c r="Z4" s="178" t="s">
        <v>16</v>
      </c>
      <c r="AA4" s="179"/>
      <c r="AB4" s="180"/>
      <c r="AC4" s="27"/>
      <c r="AD4" s="27"/>
      <c r="AF4" s="22" t="s">
        <v>9</v>
      </c>
      <c r="AG4" s="157">
        <f>$S$5</f>
        <v>0</v>
      </c>
      <c r="AH4" s="157">
        <f>$S$6</f>
        <v>0</v>
      </c>
      <c r="AI4" s="157">
        <f>S7</f>
        <v>0</v>
      </c>
      <c r="AJ4" s="157">
        <f>S8</f>
        <v>0</v>
      </c>
      <c r="AK4" s="157">
        <f>S9</f>
        <v>0</v>
      </c>
      <c r="AL4" s="157">
        <f>S10</f>
        <v>0</v>
      </c>
      <c r="AM4" s="157">
        <f>S11</f>
        <v>0</v>
      </c>
      <c r="AN4" s="157">
        <f>S14+S17</f>
        <v>0</v>
      </c>
    </row>
    <row r="5" spans="1:40" s="21" customFormat="1" ht="20.100000000000001" customHeight="1">
      <c r="A5" s="192" t="s">
        <v>53</v>
      </c>
      <c r="B5" s="193"/>
      <c r="C5" s="194"/>
      <c r="D5" s="28" t="s">
        <v>17</v>
      </c>
      <c r="E5" s="29" t="s">
        <v>18</v>
      </c>
      <c r="F5" s="1"/>
      <c r="G5" s="30" t="s">
        <v>56</v>
      </c>
      <c r="H5" s="7">
        <v>0.9</v>
      </c>
      <c r="I5" s="30" t="s">
        <v>103</v>
      </c>
      <c r="J5" s="8">
        <v>0.62</v>
      </c>
      <c r="K5" s="31" t="s">
        <v>1</v>
      </c>
      <c r="L5" s="7">
        <v>2</v>
      </c>
      <c r="M5" s="31" t="s">
        <v>19</v>
      </c>
      <c r="N5" s="7">
        <v>10</v>
      </c>
      <c r="O5" s="31" t="s">
        <v>65</v>
      </c>
      <c r="P5" s="32">
        <f>ROUND(F5*H5*J5*L5/N5,1)</f>
        <v>0</v>
      </c>
      <c r="Q5" s="31" t="s">
        <v>66</v>
      </c>
      <c r="R5" s="29"/>
      <c r="S5" s="31">
        <f t="shared" ref="S5:S11" si="0">ROUNDUP(P5,0)</f>
        <v>0</v>
      </c>
      <c r="T5" s="33" t="s">
        <v>20</v>
      </c>
      <c r="U5" s="201" t="s">
        <v>94</v>
      </c>
      <c r="V5" s="202"/>
      <c r="W5" s="202"/>
      <c r="X5" s="202"/>
      <c r="Y5" s="203"/>
      <c r="Z5" s="34"/>
      <c r="AA5" s="35">
        <f>IF(AG5&lt;S5,S5,(ROUNDDOWN($P5*1.4,0.1)))</f>
        <v>0</v>
      </c>
      <c r="AB5" s="36" t="s">
        <v>20</v>
      </c>
      <c r="AC5" s="37"/>
      <c r="AD5" s="37"/>
      <c r="AF5" s="22" t="s">
        <v>21</v>
      </c>
      <c r="AG5" s="157">
        <f>ROUNDDOWN(P5*1.4,0.1)</f>
        <v>0</v>
      </c>
      <c r="AH5" s="157">
        <f>ROUNDDOWN(P6*1.4,0.1)</f>
        <v>0</v>
      </c>
      <c r="AI5" s="157">
        <f>ROUNDDOWN(P7*1.4,0.1)</f>
        <v>0</v>
      </c>
      <c r="AJ5" s="157">
        <f>ROUNDDOWN(P8*1.4,0.1)</f>
        <v>0</v>
      </c>
      <c r="AK5" s="157">
        <f>ROUNDDOWN(P9*1.4,0.1)</f>
        <v>0</v>
      </c>
      <c r="AL5" s="157">
        <f>ROUNDDOWN(P10*1.4,0.1)</f>
        <v>0</v>
      </c>
      <c r="AM5" s="157">
        <f>ROUNDDOWN(P11*1.4,0.1)</f>
        <v>0</v>
      </c>
      <c r="AN5" s="157">
        <f>ROUNDDOWN(X14,0.1)+ROUNDDOWN(X17,0.1)</f>
        <v>0</v>
      </c>
    </row>
    <row r="6" spans="1:40" s="21" customFormat="1" ht="20.100000000000001" customHeight="1">
      <c r="A6" s="195"/>
      <c r="B6" s="196"/>
      <c r="C6" s="197"/>
      <c r="D6" s="38" t="s">
        <v>22</v>
      </c>
      <c r="E6" s="39" t="s">
        <v>18</v>
      </c>
      <c r="F6" s="40">
        <f>F5</f>
        <v>0</v>
      </c>
      <c r="G6" s="41" t="s">
        <v>56</v>
      </c>
      <c r="H6" s="8">
        <v>0.9</v>
      </c>
      <c r="I6" s="41" t="s">
        <v>104</v>
      </c>
      <c r="J6" s="8">
        <v>0.05</v>
      </c>
      <c r="K6" s="42" t="s">
        <v>1</v>
      </c>
      <c r="L6" s="8">
        <v>13</v>
      </c>
      <c r="M6" s="42" t="s">
        <v>19</v>
      </c>
      <c r="N6" s="8">
        <v>15</v>
      </c>
      <c r="O6" s="42" t="s">
        <v>65</v>
      </c>
      <c r="P6" s="43">
        <f t="shared" ref="P6:P17" si="1">ROUND(F6*H6*J6*L6/N6,1)</f>
        <v>0</v>
      </c>
      <c r="Q6" s="42" t="s">
        <v>67</v>
      </c>
      <c r="R6" s="39"/>
      <c r="S6" s="42">
        <f t="shared" si="0"/>
        <v>0</v>
      </c>
      <c r="T6" s="42" t="s">
        <v>20</v>
      </c>
      <c r="U6" s="201" t="s">
        <v>95</v>
      </c>
      <c r="V6" s="202"/>
      <c r="W6" s="202"/>
      <c r="X6" s="202"/>
      <c r="Y6" s="203"/>
      <c r="Z6" s="39"/>
      <c r="AA6" s="35">
        <f>LARGE($AH$4:$AH$5,1)</f>
        <v>0</v>
      </c>
      <c r="AB6" s="44" t="s">
        <v>20</v>
      </c>
      <c r="AC6" s="37"/>
      <c r="AD6" s="37"/>
      <c r="AF6" s="45" t="s">
        <v>23</v>
      </c>
    </row>
    <row r="7" spans="1:40" s="21" customFormat="1" ht="20.100000000000001" customHeight="1">
      <c r="A7" s="195"/>
      <c r="B7" s="196"/>
      <c r="C7" s="197"/>
      <c r="D7" s="20" t="s">
        <v>11</v>
      </c>
      <c r="E7" s="46" t="s">
        <v>24</v>
      </c>
      <c r="F7" s="40">
        <f>F5</f>
        <v>0</v>
      </c>
      <c r="G7" s="20" t="s">
        <v>56</v>
      </c>
      <c r="H7" s="9">
        <v>0.9</v>
      </c>
      <c r="I7" s="20" t="s">
        <v>64</v>
      </c>
      <c r="J7" s="9">
        <v>0.02</v>
      </c>
      <c r="K7" s="37" t="s">
        <v>1</v>
      </c>
      <c r="L7" s="9">
        <v>6</v>
      </c>
      <c r="M7" s="37" t="s">
        <v>19</v>
      </c>
      <c r="N7" s="9">
        <v>2.5</v>
      </c>
      <c r="O7" s="37" t="s">
        <v>65</v>
      </c>
      <c r="P7" s="47">
        <f t="shared" si="1"/>
        <v>0</v>
      </c>
      <c r="Q7" s="37" t="s">
        <v>68</v>
      </c>
      <c r="R7" s="46"/>
      <c r="S7" s="42">
        <f t="shared" si="0"/>
        <v>0</v>
      </c>
      <c r="T7" s="37" t="s">
        <v>25</v>
      </c>
      <c r="U7" s="201" t="s">
        <v>96</v>
      </c>
      <c r="V7" s="202"/>
      <c r="W7" s="202"/>
      <c r="X7" s="202"/>
      <c r="Y7" s="203"/>
      <c r="Z7" s="46"/>
      <c r="AA7" s="35">
        <f>IF(AI5&lt;S7,S7,(ROUNDDOWN($P7*1.4,0.1)))</f>
        <v>0</v>
      </c>
      <c r="AB7" s="48" t="s">
        <v>25</v>
      </c>
      <c r="AC7" s="37"/>
      <c r="AD7" s="37"/>
      <c r="AF7" s="45" t="s">
        <v>26</v>
      </c>
    </row>
    <row r="8" spans="1:40" s="21" customFormat="1" ht="20.100000000000001" customHeight="1">
      <c r="A8" s="195"/>
      <c r="B8" s="196"/>
      <c r="C8" s="197"/>
      <c r="D8" s="50" t="s">
        <v>27</v>
      </c>
      <c r="E8" s="34" t="s">
        <v>3</v>
      </c>
      <c r="F8" s="40">
        <f>F5</f>
        <v>0</v>
      </c>
      <c r="G8" s="51" t="s">
        <v>56</v>
      </c>
      <c r="H8" s="10">
        <v>0.9</v>
      </c>
      <c r="I8" s="51" t="s">
        <v>64</v>
      </c>
      <c r="J8" s="10">
        <v>0.05</v>
      </c>
      <c r="K8" s="35" t="s">
        <v>1</v>
      </c>
      <c r="L8" s="10">
        <v>6</v>
      </c>
      <c r="M8" s="35" t="s">
        <v>19</v>
      </c>
      <c r="N8" s="10">
        <v>12.5</v>
      </c>
      <c r="O8" s="35" t="s">
        <v>65</v>
      </c>
      <c r="P8" s="43">
        <f t="shared" si="1"/>
        <v>0</v>
      </c>
      <c r="Q8" s="35" t="s">
        <v>69</v>
      </c>
      <c r="R8" s="34"/>
      <c r="S8" s="42">
        <f t="shared" si="0"/>
        <v>0</v>
      </c>
      <c r="T8" s="35" t="s">
        <v>25</v>
      </c>
      <c r="U8" s="201" t="s">
        <v>97</v>
      </c>
      <c r="V8" s="202"/>
      <c r="W8" s="202"/>
      <c r="X8" s="202"/>
      <c r="Y8" s="203"/>
      <c r="Z8" s="34"/>
      <c r="AA8" s="35">
        <f>IF(AJ5&lt;S8,S8,(ROUNDDOWN($P8*1.4,0.1)))</f>
        <v>0</v>
      </c>
      <c r="AB8" s="36" t="s">
        <v>25</v>
      </c>
      <c r="AC8" s="37"/>
      <c r="AD8" s="37"/>
    </row>
    <row r="9" spans="1:40" s="21" customFormat="1" ht="20.100000000000001" customHeight="1">
      <c r="A9" s="195"/>
      <c r="B9" s="196"/>
      <c r="C9" s="197"/>
      <c r="D9" s="50" t="s">
        <v>82</v>
      </c>
      <c r="E9" s="34" t="s">
        <v>24</v>
      </c>
      <c r="F9" s="40">
        <f>F5</f>
        <v>0</v>
      </c>
      <c r="G9" s="51" t="s">
        <v>56</v>
      </c>
      <c r="H9" s="10">
        <v>0.9</v>
      </c>
      <c r="I9" s="51" t="s">
        <v>64</v>
      </c>
      <c r="J9" s="10">
        <v>0.02</v>
      </c>
      <c r="K9" s="35" t="s">
        <v>1</v>
      </c>
      <c r="L9" s="10">
        <v>6</v>
      </c>
      <c r="M9" s="35" t="s">
        <v>19</v>
      </c>
      <c r="N9" s="10">
        <v>3</v>
      </c>
      <c r="O9" s="35" t="s">
        <v>65</v>
      </c>
      <c r="P9" s="47">
        <f t="shared" si="1"/>
        <v>0</v>
      </c>
      <c r="Q9" s="35" t="s">
        <v>70</v>
      </c>
      <c r="R9" s="34"/>
      <c r="S9" s="42">
        <f t="shared" si="0"/>
        <v>0</v>
      </c>
      <c r="T9" s="35" t="s">
        <v>25</v>
      </c>
      <c r="U9" s="204" t="s">
        <v>98</v>
      </c>
      <c r="V9" s="205"/>
      <c r="W9" s="205"/>
      <c r="X9" s="205"/>
      <c r="Y9" s="206"/>
      <c r="Z9" s="52"/>
      <c r="AA9" s="35">
        <f>IF(AK5&lt;S9,S9,(ROUNDDOWN($P9*1.4,0.1)))</f>
        <v>0</v>
      </c>
      <c r="AB9" s="36" t="s">
        <v>25</v>
      </c>
      <c r="AC9"/>
      <c r="AD9"/>
    </row>
    <row r="10" spans="1:40" s="21" customFormat="1" ht="20.100000000000001" customHeight="1">
      <c r="A10" s="195"/>
      <c r="B10" s="196"/>
      <c r="C10" s="197"/>
      <c r="D10" s="50" t="s">
        <v>159</v>
      </c>
      <c r="E10" s="34" t="s">
        <v>3</v>
      </c>
      <c r="F10" s="40">
        <f>F5</f>
        <v>0</v>
      </c>
      <c r="G10" s="51" t="s">
        <v>56</v>
      </c>
      <c r="H10" s="10">
        <v>0.9</v>
      </c>
      <c r="I10" s="51" t="s">
        <v>64</v>
      </c>
      <c r="J10" s="10">
        <v>0.03</v>
      </c>
      <c r="K10" s="106" t="s">
        <v>1</v>
      </c>
      <c r="L10" s="10">
        <v>6</v>
      </c>
      <c r="M10" s="106" t="s">
        <v>19</v>
      </c>
      <c r="N10" s="10">
        <v>10</v>
      </c>
      <c r="O10" s="106" t="s">
        <v>65</v>
      </c>
      <c r="P10" s="47">
        <f t="shared" ref="P10" si="2">ROUND(F10*H10*J10*L10/N10,1)</f>
        <v>0</v>
      </c>
      <c r="Q10" s="106" t="s">
        <v>72</v>
      </c>
      <c r="R10" s="34"/>
      <c r="S10" s="42">
        <f t="shared" ref="S10" si="3">ROUNDUP(P10,0)</f>
        <v>0</v>
      </c>
      <c r="T10" s="106" t="s">
        <v>20</v>
      </c>
      <c r="U10" s="204" t="s">
        <v>99</v>
      </c>
      <c r="V10" s="205"/>
      <c r="W10" s="205"/>
      <c r="X10" s="205"/>
      <c r="Y10" s="206"/>
      <c r="Z10" s="52"/>
      <c r="AA10" s="106">
        <f>IF(AL5&lt;S10,S10,(ROUNDDOWN($P10*1.4,0.1)))</f>
        <v>0</v>
      </c>
      <c r="AB10" s="36" t="s">
        <v>20</v>
      </c>
      <c r="AC10"/>
      <c r="AD10"/>
    </row>
    <row r="11" spans="1:40" s="21" customFormat="1" ht="20.100000000000001" customHeight="1" thickBot="1">
      <c r="A11" s="198"/>
      <c r="B11" s="199"/>
      <c r="C11" s="200"/>
      <c r="D11" s="50" t="s">
        <v>28</v>
      </c>
      <c r="E11" s="25" t="s">
        <v>24</v>
      </c>
      <c r="F11" s="40">
        <f>F5</f>
        <v>0</v>
      </c>
      <c r="G11" s="53" t="s">
        <v>56</v>
      </c>
      <c r="H11" s="11">
        <v>0.9</v>
      </c>
      <c r="I11" s="53" t="s">
        <v>64</v>
      </c>
      <c r="J11" s="11">
        <v>0.21</v>
      </c>
      <c r="K11" s="26" t="s">
        <v>1</v>
      </c>
      <c r="L11" s="11">
        <v>6</v>
      </c>
      <c r="M11" s="26" t="s">
        <v>19</v>
      </c>
      <c r="N11" s="11">
        <v>150</v>
      </c>
      <c r="O11" s="26" t="s">
        <v>65</v>
      </c>
      <c r="P11" s="54">
        <f t="shared" si="1"/>
        <v>0</v>
      </c>
      <c r="Q11" s="26" t="s">
        <v>75</v>
      </c>
      <c r="R11" s="25"/>
      <c r="S11" s="26">
        <f t="shared" si="0"/>
        <v>0</v>
      </c>
      <c r="T11" s="26" t="s">
        <v>29</v>
      </c>
      <c r="U11" s="207" t="s">
        <v>160</v>
      </c>
      <c r="V11" s="208"/>
      <c r="W11" s="208"/>
      <c r="X11" s="208"/>
      <c r="Y11" s="209"/>
      <c r="Z11" s="55" t="s">
        <v>71</v>
      </c>
      <c r="AA11" s="56">
        <f>S11</f>
        <v>0</v>
      </c>
      <c r="AB11" s="57" t="s">
        <v>29</v>
      </c>
      <c r="AC11"/>
      <c r="AD11"/>
    </row>
    <row r="12" spans="1:40" s="21" customFormat="1" ht="20.100000000000001" customHeight="1">
      <c r="A12" s="210"/>
      <c r="B12" s="211"/>
      <c r="C12" s="212"/>
      <c r="D12" s="28" t="s">
        <v>17</v>
      </c>
      <c r="E12" s="29" t="s">
        <v>18</v>
      </c>
      <c r="F12" s="2"/>
      <c r="G12" s="30" t="s">
        <v>73</v>
      </c>
      <c r="H12" s="3"/>
      <c r="I12" s="30" t="s">
        <v>74</v>
      </c>
      <c r="J12" s="58">
        <v>0.5</v>
      </c>
      <c r="K12" s="31" t="s">
        <v>1</v>
      </c>
      <c r="L12" s="3"/>
      <c r="M12" s="31" t="s">
        <v>19</v>
      </c>
      <c r="N12" s="7">
        <v>15</v>
      </c>
      <c r="O12" s="31" t="s">
        <v>65</v>
      </c>
      <c r="P12" s="59">
        <f t="shared" si="1"/>
        <v>0</v>
      </c>
      <c r="Q12" s="33" t="s">
        <v>76</v>
      </c>
      <c r="R12" s="216" t="s">
        <v>100</v>
      </c>
      <c r="S12" s="217"/>
      <c r="T12" s="218"/>
      <c r="U12" s="46" t="s">
        <v>92</v>
      </c>
      <c r="V12" s="37"/>
      <c r="W12" s="37"/>
      <c r="X12" s="37"/>
      <c r="Y12" s="60"/>
      <c r="Z12" s="46"/>
      <c r="AA12" s="37"/>
      <c r="AB12" s="48"/>
      <c r="AC12" s="37"/>
      <c r="AD12" s="37"/>
    </row>
    <row r="13" spans="1:40" s="21" customFormat="1" ht="20.100000000000001" customHeight="1" thickBot="1">
      <c r="A13" s="213"/>
      <c r="B13" s="214"/>
      <c r="C13" s="215"/>
      <c r="D13" s="53" t="s">
        <v>22</v>
      </c>
      <c r="E13" s="25" t="s">
        <v>18</v>
      </c>
      <c r="F13" s="61">
        <f>F12</f>
        <v>0</v>
      </c>
      <c r="G13" s="53" t="s">
        <v>73</v>
      </c>
      <c r="H13" s="11">
        <f>H12</f>
        <v>0</v>
      </c>
      <c r="I13" s="53" t="s">
        <v>74</v>
      </c>
      <c r="J13" s="11">
        <v>0.15</v>
      </c>
      <c r="K13" s="26" t="s">
        <v>1</v>
      </c>
      <c r="L13" s="4"/>
      <c r="M13" s="26" t="s">
        <v>19</v>
      </c>
      <c r="N13" s="11">
        <v>15</v>
      </c>
      <c r="O13" s="26" t="s">
        <v>65</v>
      </c>
      <c r="P13" s="62">
        <f t="shared" si="1"/>
        <v>0</v>
      </c>
      <c r="Q13" s="26" t="s">
        <v>77</v>
      </c>
      <c r="R13" s="219" t="s">
        <v>89</v>
      </c>
      <c r="S13" s="220"/>
      <c r="T13" s="221"/>
      <c r="U13" s="63" t="s">
        <v>30</v>
      </c>
      <c r="V13" s="64"/>
      <c r="W13" s="64"/>
      <c r="X13" s="64"/>
      <c r="Y13" s="65"/>
      <c r="Z13" s="46"/>
      <c r="AA13" s="37">
        <f>ROUNDDOWN(X14,0.1)</f>
        <v>0</v>
      </c>
      <c r="AB13" s="48" t="s">
        <v>20</v>
      </c>
      <c r="AC13" s="37"/>
      <c r="AD13" s="37"/>
    </row>
    <row r="14" spans="1:40" s="21" customFormat="1" ht="20.100000000000001" customHeight="1">
      <c r="A14" s="210"/>
      <c r="B14" s="211"/>
      <c r="C14" s="212"/>
      <c r="D14" s="28" t="s">
        <v>17</v>
      </c>
      <c r="E14" s="29" t="s">
        <v>18</v>
      </c>
      <c r="F14" s="2"/>
      <c r="G14" s="30" t="s">
        <v>73</v>
      </c>
      <c r="H14" s="3"/>
      <c r="I14" s="30" t="s">
        <v>74</v>
      </c>
      <c r="J14" s="58">
        <v>0.5</v>
      </c>
      <c r="K14" s="31" t="s">
        <v>1</v>
      </c>
      <c r="L14" s="3"/>
      <c r="M14" s="31" t="s">
        <v>19</v>
      </c>
      <c r="N14" s="7">
        <v>15</v>
      </c>
      <c r="O14" s="31" t="s">
        <v>65</v>
      </c>
      <c r="P14" s="59">
        <f t="shared" si="1"/>
        <v>0</v>
      </c>
      <c r="Q14" s="33" t="s">
        <v>78</v>
      </c>
      <c r="R14" s="66" t="s">
        <v>88</v>
      </c>
      <c r="S14" s="67">
        <f>ROUNDUP(P12+P14+P16,0.1)</f>
        <v>0</v>
      </c>
      <c r="T14" s="68" t="s">
        <v>20</v>
      </c>
      <c r="U14" s="66" t="s">
        <v>81</v>
      </c>
      <c r="V14" s="42" t="s">
        <v>102</v>
      </c>
      <c r="W14" s="42"/>
      <c r="X14" s="42">
        <f>(P12+P14+P16)*1.4</f>
        <v>0</v>
      </c>
      <c r="Y14" s="42" t="s">
        <v>20</v>
      </c>
      <c r="Z14" s="39"/>
      <c r="AA14" s="42"/>
      <c r="AB14" s="44"/>
      <c r="AC14" s="37"/>
      <c r="AD14" s="37"/>
    </row>
    <row r="15" spans="1:40" s="21" customFormat="1" ht="20.100000000000001" customHeight="1" thickBot="1">
      <c r="A15" s="213"/>
      <c r="B15" s="214"/>
      <c r="C15" s="215"/>
      <c r="D15" s="53" t="s">
        <v>22</v>
      </c>
      <c r="E15" s="25" t="s">
        <v>18</v>
      </c>
      <c r="F15" s="61">
        <f>F14</f>
        <v>0</v>
      </c>
      <c r="G15" s="53" t="s">
        <v>73</v>
      </c>
      <c r="H15" s="11">
        <f>H14</f>
        <v>0</v>
      </c>
      <c r="I15" s="53" t="s">
        <v>74</v>
      </c>
      <c r="J15" s="11">
        <v>0.15</v>
      </c>
      <c r="K15" s="26" t="s">
        <v>1</v>
      </c>
      <c r="L15" s="4"/>
      <c r="M15" s="26" t="s">
        <v>19</v>
      </c>
      <c r="N15" s="11">
        <v>15</v>
      </c>
      <c r="O15" s="26" t="s">
        <v>65</v>
      </c>
      <c r="P15" s="62">
        <f t="shared" si="1"/>
        <v>0</v>
      </c>
      <c r="Q15" s="26" t="s">
        <v>79</v>
      </c>
      <c r="R15" s="46" t="s">
        <v>101</v>
      </c>
      <c r="S15" s="37"/>
      <c r="T15" s="60"/>
      <c r="U15" s="46" t="s">
        <v>162</v>
      </c>
      <c r="V15" s="37"/>
      <c r="W15" s="37"/>
      <c r="X15" s="37"/>
      <c r="Y15" s="60"/>
      <c r="Z15" s="46"/>
      <c r="AA15" s="37"/>
      <c r="AB15" s="48"/>
      <c r="AC15" s="37"/>
      <c r="AD15" s="37"/>
    </row>
    <row r="16" spans="1:40" s="21" customFormat="1" ht="20.100000000000001" customHeight="1">
      <c r="A16" s="210"/>
      <c r="B16" s="211"/>
      <c r="C16" s="212"/>
      <c r="D16" s="28" t="s">
        <v>17</v>
      </c>
      <c r="E16" s="29" t="s">
        <v>18</v>
      </c>
      <c r="F16" s="2"/>
      <c r="G16" s="30" t="s">
        <v>73</v>
      </c>
      <c r="H16" s="3"/>
      <c r="I16" s="30" t="s">
        <v>74</v>
      </c>
      <c r="J16" s="58">
        <v>0.5</v>
      </c>
      <c r="K16" s="31" t="s">
        <v>1</v>
      </c>
      <c r="L16" s="3"/>
      <c r="M16" s="31" t="s">
        <v>19</v>
      </c>
      <c r="N16" s="7">
        <v>15</v>
      </c>
      <c r="O16" s="31" t="s">
        <v>65</v>
      </c>
      <c r="P16" s="59">
        <f t="shared" si="1"/>
        <v>0</v>
      </c>
      <c r="Q16" s="33" t="s">
        <v>80</v>
      </c>
      <c r="R16" s="234" t="s">
        <v>163</v>
      </c>
      <c r="S16" s="235"/>
      <c r="T16" s="236"/>
      <c r="U16" s="63" t="s">
        <v>30</v>
      </c>
      <c r="V16" s="64"/>
      <c r="W16" s="64"/>
      <c r="X16" s="64"/>
      <c r="Y16" s="65"/>
      <c r="Z16" s="46"/>
      <c r="AA16" s="37">
        <f>ROUNDDOWN(X17,0.1)</f>
        <v>0</v>
      </c>
      <c r="AB16" s="48" t="s">
        <v>20</v>
      </c>
      <c r="AC16" s="37"/>
      <c r="AD16" s="37"/>
    </row>
    <row r="17" spans="1:30" s="21" customFormat="1" ht="20.100000000000001" customHeight="1" thickBot="1">
      <c r="A17" s="213"/>
      <c r="B17" s="214"/>
      <c r="C17" s="215"/>
      <c r="D17" s="53" t="s">
        <v>22</v>
      </c>
      <c r="E17" s="25" t="s">
        <v>18</v>
      </c>
      <c r="F17" s="61">
        <f>F16</f>
        <v>0</v>
      </c>
      <c r="G17" s="53" t="s">
        <v>73</v>
      </c>
      <c r="H17" s="11">
        <f>H16</f>
        <v>0</v>
      </c>
      <c r="I17" s="53" t="s">
        <v>74</v>
      </c>
      <c r="J17" s="11">
        <v>0.15</v>
      </c>
      <c r="K17" s="26" t="s">
        <v>1</v>
      </c>
      <c r="L17" s="4"/>
      <c r="M17" s="26" t="s">
        <v>19</v>
      </c>
      <c r="N17" s="11">
        <v>15</v>
      </c>
      <c r="O17" s="26" t="s">
        <v>65</v>
      </c>
      <c r="P17" s="62">
        <f t="shared" si="1"/>
        <v>0</v>
      </c>
      <c r="Q17" s="26" t="s">
        <v>161</v>
      </c>
      <c r="R17" s="69" t="s">
        <v>90</v>
      </c>
      <c r="S17" s="70">
        <f>ROUNDUP(P13+P15+P17,0.1)</f>
        <v>0</v>
      </c>
      <c r="T17" s="60" t="s">
        <v>20</v>
      </c>
      <c r="U17" s="71" t="s">
        <v>81</v>
      </c>
      <c r="V17" s="37" t="s">
        <v>102</v>
      </c>
      <c r="W17" s="37"/>
      <c r="X17" s="72">
        <f>(P13+P15+P17)*1.4</f>
        <v>0</v>
      </c>
      <c r="Y17" s="37" t="s">
        <v>20</v>
      </c>
      <c r="Z17" s="25"/>
      <c r="AA17" s="26"/>
      <c r="AB17" s="73"/>
      <c r="AC17" s="37"/>
      <c r="AD17" s="37"/>
    </row>
    <row r="18" spans="1:30" s="21" customFormat="1" ht="16.5" customHeight="1">
      <c r="A18" s="186" t="s">
        <v>105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37"/>
      <c r="AD18" s="37"/>
    </row>
    <row r="19" spans="1:30" s="21" customFormat="1" ht="15" customHeight="1">
      <c r="A19" s="225" t="s">
        <v>52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37"/>
      <c r="AD19" s="37"/>
    </row>
    <row r="20" spans="1:30" s="21" customFormat="1" ht="15" customHeight="1">
      <c r="A20" s="225" t="s">
        <v>137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37"/>
      <c r="AD20" s="37"/>
    </row>
    <row r="21" spans="1:30" s="21" customFormat="1" ht="15" customHeight="1">
      <c r="A21" s="225" t="s">
        <v>91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37"/>
      <c r="AD21" s="37"/>
    </row>
    <row r="22" spans="1:30" s="21" customFormat="1" ht="15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1"/>
      <c r="AD22" s="151"/>
    </row>
    <row r="23" spans="1:30" ht="21">
      <c r="I23" s="13" t="s">
        <v>5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30" ht="6.75" customHeight="1" thickBot="1">
      <c r="K24" s="13"/>
    </row>
    <row r="25" spans="1:30" s="21" customFormat="1" ht="20.100000000000001" customHeight="1">
      <c r="A25" s="17">
        <v>1</v>
      </c>
      <c r="B25" s="226" t="s">
        <v>31</v>
      </c>
      <c r="C25" s="227"/>
      <c r="D25" s="228"/>
      <c r="E25" s="226" t="s">
        <v>60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8"/>
      <c r="Z25" s="18"/>
      <c r="AA25" s="19"/>
      <c r="AB25" s="75"/>
      <c r="AC25" s="37"/>
      <c r="AD25" s="37"/>
    </row>
    <row r="26" spans="1:30" s="21" customFormat="1" ht="20.100000000000001" customHeight="1">
      <c r="A26" s="76" t="s">
        <v>32</v>
      </c>
      <c r="B26" s="34" t="s">
        <v>33</v>
      </c>
      <c r="C26" s="222" t="s">
        <v>10</v>
      </c>
      <c r="D26" s="223"/>
      <c r="E26" s="34" t="s">
        <v>34</v>
      </c>
      <c r="F26" s="153">
        <f>(LARGE(AG4:AG5,1)+LARGE(AH4:AH5,1))+LARGE(AN4:AN5,1)</f>
        <v>0</v>
      </c>
      <c r="G26" s="51" t="s">
        <v>57</v>
      </c>
      <c r="H26" s="10">
        <v>2</v>
      </c>
      <c r="I26" s="224" t="s">
        <v>35</v>
      </c>
      <c r="J26" s="224"/>
      <c r="K26" s="224"/>
      <c r="L26" s="224"/>
      <c r="M26" s="224"/>
      <c r="N26" s="35">
        <f t="shared" ref="N26:N31" si="4">ROUNDUP(F26/H26,0.1)</f>
        <v>0</v>
      </c>
      <c r="O26" s="35" t="s">
        <v>36</v>
      </c>
      <c r="P26" s="84">
        <v>0.65</v>
      </c>
      <c r="Q26" s="35" t="s">
        <v>37</v>
      </c>
      <c r="R26" s="35"/>
      <c r="S26" s="84">
        <v>0.45</v>
      </c>
      <c r="T26" s="35" t="s">
        <v>38</v>
      </c>
      <c r="U26" s="35"/>
      <c r="V26" s="35"/>
      <c r="W26" s="35"/>
      <c r="X26" s="78">
        <f>ROUND(N26*P26*S26,2)</f>
        <v>0</v>
      </c>
      <c r="Y26" s="35" t="s">
        <v>39</v>
      </c>
      <c r="Z26" s="229" t="s">
        <v>117</v>
      </c>
      <c r="AA26" s="230"/>
      <c r="AB26" s="231"/>
      <c r="AC26" s="20"/>
      <c r="AD26" s="20"/>
    </row>
    <row r="27" spans="1:30" s="21" customFormat="1" ht="20.100000000000001" customHeight="1">
      <c r="A27" s="76" t="s">
        <v>40</v>
      </c>
      <c r="B27" s="46" t="s">
        <v>41</v>
      </c>
      <c r="C27" s="222" t="s">
        <v>11</v>
      </c>
      <c r="D27" s="223"/>
      <c r="E27" s="46" t="s">
        <v>24</v>
      </c>
      <c r="F27" s="154">
        <f>LARGE(AI4:AI5,1)</f>
        <v>0</v>
      </c>
      <c r="G27" s="20" t="s">
        <v>58</v>
      </c>
      <c r="H27" s="9">
        <v>3</v>
      </c>
      <c r="I27" s="224" t="s">
        <v>35</v>
      </c>
      <c r="J27" s="224"/>
      <c r="K27" s="224"/>
      <c r="L27" s="224"/>
      <c r="M27" s="224"/>
      <c r="N27" s="37">
        <f t="shared" si="4"/>
        <v>0</v>
      </c>
      <c r="O27" s="37" t="s">
        <v>42</v>
      </c>
      <c r="P27" s="37"/>
      <c r="Q27" s="37" t="s">
        <v>43</v>
      </c>
      <c r="R27" s="156">
        <v>0.2</v>
      </c>
      <c r="S27" s="37" t="s">
        <v>44</v>
      </c>
      <c r="T27" s="37"/>
      <c r="U27" s="37"/>
      <c r="V27" s="37" t="s">
        <v>0</v>
      </c>
      <c r="W27" s="37"/>
      <c r="X27" s="78">
        <f>ROUND(N27*R27,2)</f>
        <v>0</v>
      </c>
      <c r="Y27" s="37" t="s">
        <v>39</v>
      </c>
      <c r="Z27" s="46"/>
      <c r="AA27" s="37"/>
      <c r="AB27" s="48"/>
      <c r="AC27" s="37"/>
      <c r="AD27" s="37"/>
    </row>
    <row r="28" spans="1:30" s="21" customFormat="1" ht="20.100000000000001" customHeight="1">
      <c r="A28" s="76" t="s">
        <v>45</v>
      </c>
      <c r="B28" s="34" t="s">
        <v>46</v>
      </c>
      <c r="C28" s="222" t="s">
        <v>55</v>
      </c>
      <c r="D28" s="223"/>
      <c r="E28" s="34" t="s">
        <v>34</v>
      </c>
      <c r="F28" s="153">
        <f>LARGE(AJ4:AJ5,1)</f>
        <v>0</v>
      </c>
      <c r="G28" s="51" t="s">
        <v>58</v>
      </c>
      <c r="H28" s="10">
        <v>3</v>
      </c>
      <c r="I28" s="224" t="s">
        <v>35</v>
      </c>
      <c r="J28" s="224"/>
      <c r="K28" s="224"/>
      <c r="L28" s="224"/>
      <c r="M28" s="224"/>
      <c r="N28" s="35">
        <f t="shared" si="4"/>
        <v>0</v>
      </c>
      <c r="O28" s="35" t="s">
        <v>42</v>
      </c>
      <c r="P28" s="35"/>
      <c r="Q28" s="35" t="s">
        <v>43</v>
      </c>
      <c r="R28" s="150">
        <v>0.2</v>
      </c>
      <c r="S28" s="35" t="s">
        <v>44</v>
      </c>
      <c r="T28" s="35"/>
      <c r="U28" s="35"/>
      <c r="V28" s="35" t="s">
        <v>0</v>
      </c>
      <c r="W28" s="35"/>
      <c r="X28" s="78">
        <f>ROUND(N28*R28,2)</f>
        <v>0</v>
      </c>
      <c r="Y28" s="35" t="s">
        <v>39</v>
      </c>
      <c r="Z28" s="234" t="s">
        <v>118</v>
      </c>
      <c r="AA28" s="235"/>
      <c r="AB28" s="240"/>
      <c r="AC28" s="79"/>
      <c r="AD28" s="79"/>
    </row>
    <row r="29" spans="1:30" s="21" customFormat="1" ht="20.100000000000001" customHeight="1">
      <c r="A29" s="76" t="s">
        <v>47</v>
      </c>
      <c r="B29" s="34" t="s">
        <v>69</v>
      </c>
      <c r="C29" s="222" t="s">
        <v>84</v>
      </c>
      <c r="D29" s="223"/>
      <c r="E29" s="34" t="s">
        <v>24</v>
      </c>
      <c r="F29" s="153">
        <f>IF(L9&gt;=15,S9,LARGE(AK4:AK5,1))</f>
        <v>0</v>
      </c>
      <c r="G29" s="51" t="s">
        <v>58</v>
      </c>
      <c r="H29" s="10">
        <v>2</v>
      </c>
      <c r="I29" s="224" t="s">
        <v>35</v>
      </c>
      <c r="J29" s="224"/>
      <c r="K29" s="224"/>
      <c r="L29" s="224"/>
      <c r="M29" s="224"/>
      <c r="N29" s="35">
        <f t="shared" si="4"/>
        <v>0</v>
      </c>
      <c r="O29" s="35" t="s">
        <v>42</v>
      </c>
      <c r="P29" s="35"/>
      <c r="Q29" s="35" t="s">
        <v>43</v>
      </c>
      <c r="R29" s="150">
        <v>0.35</v>
      </c>
      <c r="S29" s="35" t="s">
        <v>44</v>
      </c>
      <c r="T29" s="35"/>
      <c r="U29" s="35"/>
      <c r="V29" s="35" t="s">
        <v>0</v>
      </c>
      <c r="W29" s="35"/>
      <c r="X29" s="78">
        <f>ROUND(N29*R29,2)</f>
        <v>0</v>
      </c>
      <c r="Y29" s="35" t="s">
        <v>39</v>
      </c>
      <c r="Z29" s="46"/>
      <c r="AA29" s="37" t="s">
        <v>177</v>
      </c>
      <c r="AB29" s="48"/>
      <c r="AC29" s="37"/>
      <c r="AD29" s="37"/>
    </row>
    <row r="30" spans="1:30" s="21" customFormat="1" ht="20.100000000000001" customHeight="1">
      <c r="A30" s="76"/>
      <c r="B30" s="34" t="s">
        <v>48</v>
      </c>
      <c r="C30" s="222" t="s">
        <v>159</v>
      </c>
      <c r="D30" s="223"/>
      <c r="E30" s="34" t="s">
        <v>3</v>
      </c>
      <c r="F30" s="153">
        <f>IF(L10&gt;=15,S10,LARGE(AL4:AL5,1))</f>
        <v>0</v>
      </c>
      <c r="G30" s="51" t="s">
        <v>57</v>
      </c>
      <c r="H30" s="10">
        <v>2</v>
      </c>
      <c r="I30" s="224" t="s">
        <v>35</v>
      </c>
      <c r="J30" s="224"/>
      <c r="K30" s="224"/>
      <c r="L30" s="224"/>
      <c r="M30" s="224"/>
      <c r="N30" s="148">
        <f>ROUNDUP(F30/H30,0.1)</f>
        <v>0</v>
      </c>
      <c r="O30" s="148" t="s">
        <v>42</v>
      </c>
      <c r="P30" s="149"/>
      <c r="Q30" s="148" t="s">
        <v>164</v>
      </c>
      <c r="R30" s="150">
        <v>0.21</v>
      </c>
      <c r="S30" s="148" t="s">
        <v>44</v>
      </c>
      <c r="T30" s="148" t="s">
        <v>38</v>
      </c>
      <c r="U30" s="148"/>
      <c r="V30" s="148"/>
      <c r="W30" s="148"/>
      <c r="X30" s="78">
        <f>ROUND(N30*R30,2)</f>
        <v>0</v>
      </c>
      <c r="Y30" s="148" t="s">
        <v>39</v>
      </c>
      <c r="Z30" s="107"/>
      <c r="AA30" s="108"/>
      <c r="AB30" s="48"/>
      <c r="AC30" s="108"/>
      <c r="AD30" s="108"/>
    </row>
    <row r="31" spans="1:30" s="21" customFormat="1" ht="20.100000000000001" customHeight="1" thickBot="1">
      <c r="A31" s="49"/>
      <c r="B31" s="25" t="s">
        <v>72</v>
      </c>
      <c r="C31" s="222" t="s">
        <v>28</v>
      </c>
      <c r="D31" s="223"/>
      <c r="E31" s="25" t="s">
        <v>24</v>
      </c>
      <c r="F31" s="155">
        <f>IF(L11&gt;=15,S11,LARGE(AM4:AM5,1))</f>
        <v>0</v>
      </c>
      <c r="G31" s="20" t="s">
        <v>59</v>
      </c>
      <c r="H31" s="8">
        <v>1</v>
      </c>
      <c r="I31" s="170" t="s">
        <v>35</v>
      </c>
      <c r="J31" s="170"/>
      <c r="K31" s="170"/>
      <c r="L31" s="220"/>
      <c r="M31" s="220"/>
      <c r="N31" s="37">
        <f t="shared" si="4"/>
        <v>0</v>
      </c>
      <c r="O31" s="37" t="s">
        <v>42</v>
      </c>
      <c r="P31" s="37"/>
      <c r="Q31" s="37" t="s">
        <v>43</v>
      </c>
      <c r="R31" s="156">
        <v>0.9</v>
      </c>
      <c r="S31" s="109" t="s">
        <v>44</v>
      </c>
      <c r="T31" s="37"/>
      <c r="U31" s="37"/>
      <c r="V31" s="37" t="s">
        <v>0</v>
      </c>
      <c r="W31" s="37"/>
      <c r="X31" s="80">
        <f>ROUND(N31*R31,2)</f>
        <v>0</v>
      </c>
      <c r="Y31" s="37" t="s">
        <v>39</v>
      </c>
      <c r="Z31" s="25"/>
      <c r="AA31" s="81">
        <f>SUM(X26:X31)</f>
        <v>0</v>
      </c>
      <c r="AB31" s="48" t="s">
        <v>39</v>
      </c>
      <c r="AC31" s="37"/>
      <c r="AD31" s="37"/>
    </row>
    <row r="32" spans="1:30" s="21" customFormat="1" ht="20.100000000000001" customHeight="1" thickBot="1">
      <c r="A32" s="237" t="s">
        <v>138</v>
      </c>
      <c r="B32" s="238"/>
      <c r="C32" s="238"/>
      <c r="D32" s="238"/>
      <c r="E32" s="238"/>
      <c r="F32" s="238"/>
      <c r="G32" s="238"/>
      <c r="H32" s="238"/>
      <c r="I32" s="238"/>
      <c r="J32" s="89" t="str">
        <f>IF(P32="","",P32-AA31)</f>
        <v/>
      </c>
      <c r="K32" s="82" t="s">
        <v>2</v>
      </c>
      <c r="L32" s="237" t="s">
        <v>178</v>
      </c>
      <c r="M32" s="238"/>
      <c r="N32" s="238"/>
      <c r="O32" s="82"/>
      <c r="P32" s="5"/>
      <c r="Q32" s="82" t="s">
        <v>49</v>
      </c>
      <c r="R32" s="82"/>
      <c r="S32" s="83"/>
      <c r="T32" s="232" t="s">
        <v>50</v>
      </c>
      <c r="U32" s="232"/>
      <c r="V32" s="232"/>
      <c r="W32" s="232"/>
      <c r="X32" s="232"/>
      <c r="Y32" s="232"/>
      <c r="Z32" s="82"/>
      <c r="AA32" s="6"/>
      <c r="AB32" s="83" t="s">
        <v>51</v>
      </c>
      <c r="AC32" s="37"/>
      <c r="AD32" s="37"/>
    </row>
    <row r="33" spans="1:28" s="21" customFormat="1" ht="16.5" customHeight="1">
      <c r="A33" s="233" t="s">
        <v>175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</row>
    <row r="34" spans="1:28" s="21" customFormat="1" ht="15" customHeight="1">
      <c r="A34" s="233" t="s">
        <v>176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</row>
  </sheetData>
  <sheetProtection sheet="1" objects="1" scenarios="1"/>
  <protectedRanges>
    <protectedRange password="CCC5" sqref="O5" name="範囲1"/>
  </protectedRanges>
  <mergeCells count="49">
    <mergeCell ref="C30:D30"/>
    <mergeCell ref="A3:C3"/>
    <mergeCell ref="E3:Q3"/>
    <mergeCell ref="R4:T4"/>
    <mergeCell ref="R12:T12"/>
    <mergeCell ref="I30:M30"/>
    <mergeCell ref="R16:T16"/>
    <mergeCell ref="U5:Y5"/>
    <mergeCell ref="U6:Y6"/>
    <mergeCell ref="U7:Y7"/>
    <mergeCell ref="U8:Y8"/>
    <mergeCell ref="U9:Y9"/>
    <mergeCell ref="U11:Y11"/>
    <mergeCell ref="A5:C11"/>
    <mergeCell ref="U10:Y10"/>
    <mergeCell ref="I27:M27"/>
    <mergeCell ref="E4:Q4"/>
    <mergeCell ref="A4:C4"/>
    <mergeCell ref="B25:D25"/>
    <mergeCell ref="C26:D26"/>
    <mergeCell ref="C27:D27"/>
    <mergeCell ref="A20:AB20"/>
    <mergeCell ref="A21:AB21"/>
    <mergeCell ref="Z26:AB26"/>
    <mergeCell ref="E25:Y25"/>
    <mergeCell ref="A16:C17"/>
    <mergeCell ref="I26:M26"/>
    <mergeCell ref="R13:T13"/>
    <mergeCell ref="A34:AB34"/>
    <mergeCell ref="A12:C13"/>
    <mergeCell ref="A18:AB18"/>
    <mergeCell ref="A33:AB33"/>
    <mergeCell ref="A14:C15"/>
    <mergeCell ref="C28:D28"/>
    <mergeCell ref="Z28:AB28"/>
    <mergeCell ref="L32:N32"/>
    <mergeCell ref="I31:M31"/>
    <mergeCell ref="A32:I32"/>
    <mergeCell ref="T32:Y32"/>
    <mergeCell ref="C29:D29"/>
    <mergeCell ref="C31:D31"/>
    <mergeCell ref="I28:M28"/>
    <mergeCell ref="I29:M29"/>
    <mergeCell ref="A19:AB19"/>
    <mergeCell ref="Z3:AB3"/>
    <mergeCell ref="Z4:AB4"/>
    <mergeCell ref="U4:Y4"/>
    <mergeCell ref="U3:Y3"/>
    <mergeCell ref="Y1:AB1"/>
  </mergeCells>
  <phoneticPr fontId="1"/>
  <pageMargins left="0.59055118110236227" right="0.59055118110236227" top="0.27559055118110237" bottom="0.19685039370078741" header="0.19685039370078741" footer="0.19685039370078741"/>
  <pageSetup paperSize="9" scale="99" fitToWidth="0" orientation="landscape" horizontalDpi="300" verticalDpi="300" r:id="rId1"/>
  <headerFooter alignWithMargins="0">
    <oddFooter>&amp;R&amp;9&amp;A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47"/>
  <sheetViews>
    <sheetView zoomScale="90" zoomScaleNormal="90" zoomScaleSheetLayoutView="90" workbookViewId="0">
      <selection activeCell="F5" sqref="F5"/>
    </sheetView>
  </sheetViews>
  <sheetFormatPr defaultColWidth="9" defaultRowHeight="13.5"/>
  <cols>
    <col min="1" max="1" width="5.5" style="12" customWidth="1"/>
    <col min="2" max="2" width="3.375" style="12" customWidth="1"/>
    <col min="3" max="3" width="3.5" style="12" customWidth="1"/>
    <col min="4" max="4" width="6.625" style="12" customWidth="1"/>
    <col min="5" max="5" width="1.875" style="12" customWidth="1"/>
    <col min="6" max="6" width="8.25" style="12" customWidth="1"/>
    <col min="7" max="7" width="6.625" style="12" customWidth="1"/>
    <col min="8" max="9" width="6.125" style="12" customWidth="1"/>
    <col min="10" max="10" width="6.625" style="12" customWidth="1"/>
    <col min="11" max="11" width="3.625" style="12" customWidth="1"/>
    <col min="12" max="12" width="4.375" style="12" customWidth="1"/>
    <col min="13" max="13" width="7.625" style="12" customWidth="1"/>
    <col min="14" max="14" width="4.875" style="12" customWidth="1"/>
    <col min="15" max="15" width="7.25" style="12" customWidth="1"/>
    <col min="16" max="16" width="6.625" style="12" customWidth="1"/>
    <col min="17" max="17" width="2.875" style="12" customWidth="1"/>
    <col min="18" max="18" width="4.625" style="12" customWidth="1"/>
    <col min="19" max="19" width="5.125" style="12" customWidth="1"/>
    <col min="20" max="20" width="2.875" style="12" customWidth="1"/>
    <col min="21" max="21" width="2.5" style="12" customWidth="1"/>
    <col min="22" max="22" width="1.875" style="12" customWidth="1"/>
    <col min="23" max="23" width="2.125" style="12" customWidth="1"/>
    <col min="24" max="24" width="6.625" style="12" customWidth="1"/>
    <col min="25" max="25" width="2.75" style="12" customWidth="1"/>
    <col min="26" max="26" width="5.625" style="12" customWidth="1"/>
    <col min="27" max="27" width="7.125" style="12" customWidth="1"/>
    <col min="28" max="30" width="3.625" style="12" customWidth="1"/>
    <col min="31" max="31" width="3.25" style="12" customWidth="1"/>
    <col min="32" max="32" width="11.375" style="12" customWidth="1"/>
    <col min="33" max="39" width="9" style="12"/>
    <col min="40" max="40" width="15.5" style="12" customWidth="1"/>
    <col min="41" max="16384" width="9" style="12"/>
  </cols>
  <sheetData>
    <row r="1" spans="1:40" ht="21">
      <c r="J1" s="13" t="s">
        <v>4</v>
      </c>
      <c r="K1" s="13"/>
      <c r="L1" s="13"/>
      <c r="M1" s="14"/>
      <c r="N1" s="14"/>
      <c r="O1" s="14"/>
      <c r="P1" s="14"/>
      <c r="Y1" s="181" t="s">
        <v>6</v>
      </c>
      <c r="Z1" s="181"/>
      <c r="AA1" s="181"/>
      <c r="AB1" s="181"/>
      <c r="AC1" s="126"/>
      <c r="AD1" s="126"/>
      <c r="AF1" s="12" t="s">
        <v>7</v>
      </c>
    </row>
    <row r="2" spans="1:40" ht="9" customHeight="1" thickBot="1">
      <c r="L2" s="13"/>
      <c r="M2" s="14"/>
      <c r="N2" s="16"/>
      <c r="O2" s="16"/>
      <c r="P2" s="16"/>
    </row>
    <row r="3" spans="1:40" s="21" customFormat="1" ht="18.95" customHeight="1">
      <c r="A3" s="182" t="s">
        <v>54</v>
      </c>
      <c r="B3" s="183"/>
      <c r="C3" s="184"/>
      <c r="D3" s="17" t="s">
        <v>8</v>
      </c>
      <c r="E3" s="185" t="s">
        <v>93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139" t="s">
        <v>9</v>
      </c>
      <c r="S3" s="140"/>
      <c r="T3" s="140"/>
      <c r="U3" s="188" t="s">
        <v>61</v>
      </c>
      <c r="V3" s="189"/>
      <c r="W3" s="189"/>
      <c r="X3" s="189"/>
      <c r="Y3" s="190"/>
      <c r="Z3" s="188" t="s">
        <v>63</v>
      </c>
      <c r="AA3" s="189"/>
      <c r="AB3" s="191"/>
      <c r="AC3" s="136"/>
      <c r="AD3" s="136"/>
      <c r="AF3" s="22"/>
      <c r="AG3" s="23" t="s">
        <v>87</v>
      </c>
      <c r="AH3" s="23" t="s">
        <v>86</v>
      </c>
      <c r="AI3" s="23" t="s">
        <v>11</v>
      </c>
      <c r="AJ3" s="23" t="s">
        <v>12</v>
      </c>
      <c r="AK3" s="23" t="s">
        <v>82</v>
      </c>
      <c r="AL3" s="23" t="s">
        <v>159</v>
      </c>
      <c r="AM3" s="23" t="s">
        <v>13</v>
      </c>
      <c r="AN3" s="22" t="s">
        <v>14</v>
      </c>
    </row>
    <row r="4" spans="1:40" s="21" customFormat="1" ht="18.95" customHeight="1" thickBot="1">
      <c r="A4" s="166"/>
      <c r="B4" s="167"/>
      <c r="C4" s="168"/>
      <c r="D4" s="24"/>
      <c r="E4" s="169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1"/>
      <c r="R4" s="172" t="s">
        <v>15</v>
      </c>
      <c r="S4" s="173"/>
      <c r="T4" s="174"/>
      <c r="U4" s="175" t="s">
        <v>62</v>
      </c>
      <c r="V4" s="176"/>
      <c r="W4" s="176"/>
      <c r="X4" s="176"/>
      <c r="Y4" s="177"/>
      <c r="Z4" s="178" t="s">
        <v>16</v>
      </c>
      <c r="AA4" s="179"/>
      <c r="AB4" s="180"/>
      <c r="AC4" s="27"/>
      <c r="AD4" s="27"/>
      <c r="AF4" s="22" t="s">
        <v>9</v>
      </c>
      <c r="AG4" s="157">
        <f>$S$5</f>
        <v>0</v>
      </c>
      <c r="AH4" s="157">
        <f>$S$6</f>
        <v>0</v>
      </c>
      <c r="AI4" s="157">
        <f>S7</f>
        <v>0</v>
      </c>
      <c r="AJ4" s="157">
        <f>S8</f>
        <v>0</v>
      </c>
      <c r="AK4" s="157">
        <f>S9</f>
        <v>0</v>
      </c>
      <c r="AL4" s="157">
        <f>S10</f>
        <v>0</v>
      </c>
      <c r="AM4" s="157">
        <f>S11</f>
        <v>0</v>
      </c>
      <c r="AN4" s="157">
        <f>S14+S17</f>
        <v>0</v>
      </c>
    </row>
    <row r="5" spans="1:40" s="21" customFormat="1" ht="20.100000000000001" customHeight="1">
      <c r="A5" s="192" t="s">
        <v>53</v>
      </c>
      <c r="B5" s="193"/>
      <c r="C5" s="194"/>
      <c r="D5" s="28" t="s">
        <v>17</v>
      </c>
      <c r="E5" s="29" t="s">
        <v>3</v>
      </c>
      <c r="F5" s="1"/>
      <c r="G5" s="134" t="s">
        <v>56</v>
      </c>
      <c r="H5" s="7">
        <v>0.9</v>
      </c>
      <c r="I5" s="134" t="s">
        <v>64</v>
      </c>
      <c r="J5" s="8">
        <v>0.62</v>
      </c>
      <c r="K5" s="31" t="s">
        <v>1</v>
      </c>
      <c r="L5" s="7">
        <v>2</v>
      </c>
      <c r="M5" s="31" t="s">
        <v>19</v>
      </c>
      <c r="N5" s="7">
        <v>10</v>
      </c>
      <c r="O5" s="31" t="s">
        <v>65</v>
      </c>
      <c r="P5" s="32">
        <f>ROUND(F5*H5*J5*L5/N5,1)</f>
        <v>0</v>
      </c>
      <c r="Q5" s="31" t="s">
        <v>33</v>
      </c>
      <c r="R5" s="29"/>
      <c r="S5" s="31">
        <f t="shared" ref="S5:S10" si="0">ROUNDUP(P5,0)</f>
        <v>0</v>
      </c>
      <c r="T5" s="33" t="s">
        <v>20</v>
      </c>
      <c r="U5" s="201" t="s">
        <v>94</v>
      </c>
      <c r="V5" s="202"/>
      <c r="W5" s="202"/>
      <c r="X5" s="202"/>
      <c r="Y5" s="203"/>
      <c r="Z5" s="34"/>
      <c r="AA5" s="131">
        <f>IF(AG5&lt;S5,S5,(ROUNDDOWN($P5*1.4,0.1)))</f>
        <v>0</v>
      </c>
      <c r="AB5" s="36" t="s">
        <v>20</v>
      </c>
      <c r="AC5" s="129"/>
      <c r="AD5" s="129"/>
      <c r="AF5" s="22" t="s">
        <v>21</v>
      </c>
      <c r="AG5" s="157">
        <f>ROUNDDOWN(P5*1.4,0.1)</f>
        <v>0</v>
      </c>
      <c r="AH5" s="157">
        <f>ROUNDDOWN(P6*1.4,0.1)</f>
        <v>0</v>
      </c>
      <c r="AI5" s="157">
        <f>ROUNDDOWN(P7*1.4,0.1)</f>
        <v>0</v>
      </c>
      <c r="AJ5" s="157">
        <f>ROUNDDOWN(P8*1.4,0.1)</f>
        <v>0</v>
      </c>
      <c r="AK5" s="157">
        <f>ROUNDDOWN(P9*1.4,0.1)</f>
        <v>0</v>
      </c>
      <c r="AL5" s="157">
        <f>ROUNDDOWN(P10*1.4,0.1)</f>
        <v>0</v>
      </c>
      <c r="AM5" s="157">
        <f>S11</f>
        <v>0</v>
      </c>
      <c r="AN5" s="157">
        <f>ROUNDDOWN(X14,0.1)+ROUNDDOWN(X17,0.1)</f>
        <v>0</v>
      </c>
    </row>
    <row r="6" spans="1:40" s="21" customFormat="1" ht="20.100000000000001" customHeight="1">
      <c r="A6" s="195"/>
      <c r="B6" s="196"/>
      <c r="C6" s="197"/>
      <c r="D6" s="38" t="s">
        <v>22</v>
      </c>
      <c r="E6" s="39" t="s">
        <v>3</v>
      </c>
      <c r="F6" s="40">
        <f>F5</f>
        <v>0</v>
      </c>
      <c r="G6" s="41" t="s">
        <v>56</v>
      </c>
      <c r="H6" s="8">
        <v>0.9</v>
      </c>
      <c r="I6" s="41" t="s">
        <v>64</v>
      </c>
      <c r="J6" s="8">
        <v>0.05</v>
      </c>
      <c r="K6" s="141" t="s">
        <v>1</v>
      </c>
      <c r="L6" s="8">
        <v>13</v>
      </c>
      <c r="M6" s="141" t="s">
        <v>19</v>
      </c>
      <c r="N6" s="8">
        <v>15</v>
      </c>
      <c r="O6" s="141" t="s">
        <v>65</v>
      </c>
      <c r="P6" s="43">
        <f t="shared" ref="P6:P17" si="1">ROUND(F6*H6*J6*L6/N6,1)</f>
        <v>0</v>
      </c>
      <c r="Q6" s="141" t="s">
        <v>41</v>
      </c>
      <c r="R6" s="39"/>
      <c r="S6" s="141">
        <f t="shared" si="0"/>
        <v>0</v>
      </c>
      <c r="T6" s="141" t="s">
        <v>20</v>
      </c>
      <c r="U6" s="201" t="s">
        <v>95</v>
      </c>
      <c r="V6" s="202"/>
      <c r="W6" s="202"/>
      <c r="X6" s="202"/>
      <c r="Y6" s="203"/>
      <c r="Z6" s="39"/>
      <c r="AA6" s="131">
        <f>LARGE($AH$4:$AH$5,1)</f>
        <v>0</v>
      </c>
      <c r="AB6" s="44" t="s">
        <v>20</v>
      </c>
      <c r="AC6" s="129"/>
      <c r="AD6" s="129"/>
      <c r="AF6" s="45" t="s">
        <v>23</v>
      </c>
    </row>
    <row r="7" spans="1:40" s="21" customFormat="1" ht="20.100000000000001" customHeight="1">
      <c r="A7" s="195"/>
      <c r="B7" s="196"/>
      <c r="C7" s="197"/>
      <c r="D7" s="136" t="s">
        <v>11</v>
      </c>
      <c r="E7" s="137" t="s">
        <v>3</v>
      </c>
      <c r="F7" s="40">
        <f>F5</f>
        <v>0</v>
      </c>
      <c r="G7" s="136" t="s">
        <v>56</v>
      </c>
      <c r="H7" s="9">
        <v>0.9</v>
      </c>
      <c r="I7" s="136" t="s">
        <v>64</v>
      </c>
      <c r="J7" s="9">
        <v>0.02</v>
      </c>
      <c r="K7" s="129" t="s">
        <v>1</v>
      </c>
      <c r="L7" s="9">
        <v>6</v>
      </c>
      <c r="M7" s="129" t="s">
        <v>19</v>
      </c>
      <c r="N7" s="9">
        <v>2.5</v>
      </c>
      <c r="O7" s="129" t="s">
        <v>65</v>
      </c>
      <c r="P7" s="47">
        <f t="shared" si="1"/>
        <v>0</v>
      </c>
      <c r="Q7" s="129" t="s">
        <v>46</v>
      </c>
      <c r="R7" s="137"/>
      <c r="S7" s="141">
        <f t="shared" si="0"/>
        <v>0</v>
      </c>
      <c r="T7" s="129" t="s">
        <v>25</v>
      </c>
      <c r="U7" s="201" t="s">
        <v>96</v>
      </c>
      <c r="V7" s="202"/>
      <c r="W7" s="202"/>
      <c r="X7" s="202"/>
      <c r="Y7" s="203"/>
      <c r="Z7" s="137"/>
      <c r="AA7" s="131">
        <f>IF(AI5&lt;S7,S7,(ROUNDDOWN($P7*1.4,0.1)))</f>
        <v>0</v>
      </c>
      <c r="AB7" s="48" t="s">
        <v>25</v>
      </c>
      <c r="AC7" s="129"/>
      <c r="AD7" s="129"/>
      <c r="AF7" s="45" t="s">
        <v>26</v>
      </c>
    </row>
    <row r="8" spans="1:40" s="21" customFormat="1" ht="20.100000000000001" customHeight="1">
      <c r="A8" s="195"/>
      <c r="B8" s="196"/>
      <c r="C8" s="197"/>
      <c r="D8" s="50" t="s">
        <v>27</v>
      </c>
      <c r="E8" s="34" t="s">
        <v>3</v>
      </c>
      <c r="F8" s="40">
        <f>F5</f>
        <v>0</v>
      </c>
      <c r="G8" s="51" t="s">
        <v>56</v>
      </c>
      <c r="H8" s="10">
        <v>0.9</v>
      </c>
      <c r="I8" s="51" t="s">
        <v>64</v>
      </c>
      <c r="J8" s="10">
        <v>0.05</v>
      </c>
      <c r="K8" s="131" t="s">
        <v>1</v>
      </c>
      <c r="L8" s="10">
        <v>6</v>
      </c>
      <c r="M8" s="131" t="s">
        <v>19</v>
      </c>
      <c r="N8" s="10">
        <v>12.5</v>
      </c>
      <c r="O8" s="131" t="s">
        <v>65</v>
      </c>
      <c r="P8" s="43">
        <f t="shared" si="1"/>
        <v>0</v>
      </c>
      <c r="Q8" s="131" t="s">
        <v>69</v>
      </c>
      <c r="R8" s="34"/>
      <c r="S8" s="141">
        <f t="shared" si="0"/>
        <v>0</v>
      </c>
      <c r="T8" s="131" t="s">
        <v>25</v>
      </c>
      <c r="U8" s="201" t="s">
        <v>97</v>
      </c>
      <c r="V8" s="202"/>
      <c r="W8" s="202"/>
      <c r="X8" s="202"/>
      <c r="Y8" s="203"/>
      <c r="Z8" s="34"/>
      <c r="AA8" s="131">
        <f>IF(AJ5&lt;S8,S8,(ROUNDDOWN($P8*1.4,0.1)))</f>
        <v>0</v>
      </c>
      <c r="AB8" s="36" t="s">
        <v>25</v>
      </c>
      <c r="AC8" s="129"/>
      <c r="AD8" s="129"/>
    </row>
    <row r="9" spans="1:40" s="21" customFormat="1" ht="20.100000000000001" customHeight="1">
      <c r="A9" s="195"/>
      <c r="B9" s="196"/>
      <c r="C9" s="197"/>
      <c r="D9" s="50" t="s">
        <v>82</v>
      </c>
      <c r="E9" s="34" t="s">
        <v>3</v>
      </c>
      <c r="F9" s="40">
        <f>F5</f>
        <v>0</v>
      </c>
      <c r="G9" s="51" t="s">
        <v>56</v>
      </c>
      <c r="H9" s="10">
        <v>0.9</v>
      </c>
      <c r="I9" s="51" t="s">
        <v>64</v>
      </c>
      <c r="J9" s="10">
        <v>0.02</v>
      </c>
      <c r="K9" s="131" t="s">
        <v>1</v>
      </c>
      <c r="L9" s="10">
        <v>6</v>
      </c>
      <c r="M9" s="131" t="s">
        <v>19</v>
      </c>
      <c r="N9" s="10">
        <v>3</v>
      </c>
      <c r="O9" s="131" t="s">
        <v>65</v>
      </c>
      <c r="P9" s="47">
        <f t="shared" si="1"/>
        <v>0</v>
      </c>
      <c r="Q9" s="131" t="s">
        <v>48</v>
      </c>
      <c r="R9" s="34"/>
      <c r="S9" s="141">
        <f t="shared" si="0"/>
        <v>0</v>
      </c>
      <c r="T9" s="131" t="s">
        <v>25</v>
      </c>
      <c r="U9" s="204" t="s">
        <v>98</v>
      </c>
      <c r="V9" s="205"/>
      <c r="W9" s="205"/>
      <c r="X9" s="205"/>
      <c r="Y9" s="206"/>
      <c r="Z9" s="52"/>
      <c r="AA9" s="131">
        <f>IF(AK5&lt;S9,S9,(ROUNDDOWN($P9*1.4,0.1)))</f>
        <v>0</v>
      </c>
      <c r="AB9" s="36" t="s">
        <v>25</v>
      </c>
      <c r="AC9"/>
      <c r="AD9"/>
    </row>
    <row r="10" spans="1:40" s="21" customFormat="1" ht="20.100000000000001" customHeight="1">
      <c r="A10" s="195"/>
      <c r="B10" s="196"/>
      <c r="C10" s="197"/>
      <c r="D10" s="50" t="s">
        <v>159</v>
      </c>
      <c r="E10" s="34" t="s">
        <v>3</v>
      </c>
      <c r="F10" s="40">
        <f>F5</f>
        <v>0</v>
      </c>
      <c r="G10" s="51" t="s">
        <v>56</v>
      </c>
      <c r="H10" s="10">
        <v>0.9</v>
      </c>
      <c r="I10" s="51" t="s">
        <v>64</v>
      </c>
      <c r="J10" s="10">
        <v>0.03</v>
      </c>
      <c r="K10" s="131" t="s">
        <v>1</v>
      </c>
      <c r="L10" s="10">
        <v>6</v>
      </c>
      <c r="M10" s="131" t="s">
        <v>19</v>
      </c>
      <c r="N10" s="10">
        <v>10</v>
      </c>
      <c r="O10" s="131" t="s">
        <v>65</v>
      </c>
      <c r="P10" s="47">
        <f t="shared" si="1"/>
        <v>0</v>
      </c>
      <c r="Q10" s="131" t="s">
        <v>72</v>
      </c>
      <c r="R10" s="34"/>
      <c r="S10" s="141">
        <f t="shared" si="0"/>
        <v>0</v>
      </c>
      <c r="T10" s="131" t="s">
        <v>20</v>
      </c>
      <c r="U10" s="204" t="s">
        <v>99</v>
      </c>
      <c r="V10" s="205"/>
      <c r="W10" s="205"/>
      <c r="X10" s="205"/>
      <c r="Y10" s="206"/>
      <c r="Z10" s="52"/>
      <c r="AA10" s="131">
        <f>IF(AL5&lt;S10,S10,(ROUNDDOWN($P10*1.4,0.1)))</f>
        <v>0</v>
      </c>
      <c r="AB10" s="36" t="s">
        <v>20</v>
      </c>
      <c r="AC10"/>
      <c r="AD10"/>
    </row>
    <row r="11" spans="1:40" s="21" customFormat="1" ht="20.100000000000001" customHeight="1" thickBot="1">
      <c r="A11" s="198"/>
      <c r="B11" s="199"/>
      <c r="C11" s="200"/>
      <c r="D11" s="50" t="s">
        <v>28</v>
      </c>
      <c r="E11" s="132" t="s">
        <v>3</v>
      </c>
      <c r="F11" s="40">
        <f>F5</f>
        <v>0</v>
      </c>
      <c r="G11" s="53" t="s">
        <v>56</v>
      </c>
      <c r="H11" s="133">
        <v>0.9</v>
      </c>
      <c r="I11" s="53" t="s">
        <v>64</v>
      </c>
      <c r="J11" s="133">
        <v>0.21</v>
      </c>
      <c r="K11" s="128" t="s">
        <v>1</v>
      </c>
      <c r="L11" s="133">
        <v>6</v>
      </c>
      <c r="M11" s="128" t="s">
        <v>19</v>
      </c>
      <c r="N11" s="133">
        <v>10</v>
      </c>
      <c r="O11" s="128" t="s">
        <v>65</v>
      </c>
      <c r="P11" s="54">
        <f t="shared" si="1"/>
        <v>0</v>
      </c>
      <c r="Q11" s="128" t="s">
        <v>75</v>
      </c>
      <c r="R11" s="132"/>
      <c r="S11" s="128">
        <f>VLOOKUP(F10,AG37:AH47,2,1)</f>
        <v>0</v>
      </c>
      <c r="T11" s="128" t="s">
        <v>25</v>
      </c>
      <c r="U11" s="207" t="s">
        <v>160</v>
      </c>
      <c r="V11" s="208"/>
      <c r="W11" s="208"/>
      <c r="X11" s="208"/>
      <c r="Y11" s="209"/>
      <c r="Z11" s="55" t="s">
        <v>71</v>
      </c>
      <c r="AA11" s="56">
        <f>S11</f>
        <v>0</v>
      </c>
      <c r="AB11" s="57" t="s">
        <v>25</v>
      </c>
      <c r="AC11"/>
      <c r="AD11"/>
    </row>
    <row r="12" spans="1:40" s="21" customFormat="1" ht="20.100000000000001" customHeight="1">
      <c r="A12" s="210"/>
      <c r="B12" s="211"/>
      <c r="C12" s="212"/>
      <c r="D12" s="28" t="s">
        <v>17</v>
      </c>
      <c r="E12" s="29" t="s">
        <v>3</v>
      </c>
      <c r="F12" s="2"/>
      <c r="G12" s="134" t="s">
        <v>73</v>
      </c>
      <c r="H12" s="3"/>
      <c r="I12" s="134" t="s">
        <v>64</v>
      </c>
      <c r="J12" s="58">
        <v>0.5</v>
      </c>
      <c r="K12" s="31" t="s">
        <v>1</v>
      </c>
      <c r="L12" s="3"/>
      <c r="M12" s="31" t="s">
        <v>19</v>
      </c>
      <c r="N12" s="7">
        <v>15</v>
      </c>
      <c r="O12" s="31" t="s">
        <v>65</v>
      </c>
      <c r="P12" s="59">
        <f t="shared" si="1"/>
        <v>0</v>
      </c>
      <c r="Q12" s="33" t="s">
        <v>76</v>
      </c>
      <c r="R12" s="216" t="s">
        <v>100</v>
      </c>
      <c r="S12" s="217"/>
      <c r="T12" s="218"/>
      <c r="U12" s="137" t="s">
        <v>92</v>
      </c>
      <c r="V12" s="129"/>
      <c r="W12" s="129"/>
      <c r="X12" s="129"/>
      <c r="Y12" s="138"/>
      <c r="Z12" s="137"/>
      <c r="AA12" s="129"/>
      <c r="AB12" s="48"/>
      <c r="AC12" s="129"/>
      <c r="AD12" s="129"/>
    </row>
    <row r="13" spans="1:40" s="21" customFormat="1" ht="20.100000000000001" customHeight="1" thickBot="1">
      <c r="A13" s="213"/>
      <c r="B13" s="214"/>
      <c r="C13" s="215"/>
      <c r="D13" s="53" t="s">
        <v>22</v>
      </c>
      <c r="E13" s="132" t="s">
        <v>3</v>
      </c>
      <c r="F13" s="61">
        <f>F12</f>
        <v>0</v>
      </c>
      <c r="G13" s="53" t="s">
        <v>73</v>
      </c>
      <c r="H13" s="133">
        <f>H12</f>
        <v>0</v>
      </c>
      <c r="I13" s="53" t="s">
        <v>64</v>
      </c>
      <c r="J13" s="133">
        <v>0.15</v>
      </c>
      <c r="K13" s="128" t="s">
        <v>1</v>
      </c>
      <c r="L13" s="4"/>
      <c r="M13" s="128" t="s">
        <v>19</v>
      </c>
      <c r="N13" s="133">
        <v>15</v>
      </c>
      <c r="O13" s="128" t="s">
        <v>65</v>
      </c>
      <c r="P13" s="62">
        <f t="shared" si="1"/>
        <v>0</v>
      </c>
      <c r="Q13" s="128" t="s">
        <v>77</v>
      </c>
      <c r="R13" s="219" t="s">
        <v>89</v>
      </c>
      <c r="S13" s="220"/>
      <c r="T13" s="221"/>
      <c r="U13" s="63" t="s">
        <v>30</v>
      </c>
      <c r="V13" s="64"/>
      <c r="W13" s="64"/>
      <c r="X13" s="64"/>
      <c r="Y13" s="65"/>
      <c r="Z13" s="137"/>
      <c r="AA13" s="129">
        <f>ROUNDDOWN(X14,0.1)</f>
        <v>0</v>
      </c>
      <c r="AB13" s="48" t="s">
        <v>20</v>
      </c>
      <c r="AC13" s="129"/>
      <c r="AD13" s="129"/>
    </row>
    <row r="14" spans="1:40" s="21" customFormat="1" ht="20.100000000000001" customHeight="1">
      <c r="A14" s="210"/>
      <c r="B14" s="211"/>
      <c r="C14" s="212"/>
      <c r="D14" s="28" t="s">
        <v>17</v>
      </c>
      <c r="E14" s="29" t="s">
        <v>3</v>
      </c>
      <c r="F14" s="2"/>
      <c r="G14" s="134" t="s">
        <v>73</v>
      </c>
      <c r="H14" s="3"/>
      <c r="I14" s="134" t="s">
        <v>64</v>
      </c>
      <c r="J14" s="58">
        <v>0.5</v>
      </c>
      <c r="K14" s="31" t="s">
        <v>1</v>
      </c>
      <c r="L14" s="3"/>
      <c r="M14" s="31" t="s">
        <v>19</v>
      </c>
      <c r="N14" s="7">
        <v>15</v>
      </c>
      <c r="O14" s="31" t="s">
        <v>65</v>
      </c>
      <c r="P14" s="59">
        <f t="shared" si="1"/>
        <v>0</v>
      </c>
      <c r="Q14" s="33" t="s">
        <v>78</v>
      </c>
      <c r="R14" s="66" t="s">
        <v>81</v>
      </c>
      <c r="S14" s="67">
        <f>ROUNDUP(P12+P14+P16,0.1)</f>
        <v>0</v>
      </c>
      <c r="T14" s="68" t="s">
        <v>20</v>
      </c>
      <c r="U14" s="66" t="s">
        <v>81</v>
      </c>
      <c r="V14" s="141" t="s">
        <v>102</v>
      </c>
      <c r="W14" s="141"/>
      <c r="X14" s="141">
        <f>(P12+P14+P16)*1.4</f>
        <v>0</v>
      </c>
      <c r="Y14" s="141" t="s">
        <v>20</v>
      </c>
      <c r="Z14" s="39"/>
      <c r="AA14" s="141"/>
      <c r="AB14" s="44"/>
      <c r="AC14" s="129"/>
      <c r="AD14" s="129"/>
    </row>
    <row r="15" spans="1:40" s="21" customFormat="1" ht="20.100000000000001" customHeight="1" thickBot="1">
      <c r="A15" s="213"/>
      <c r="B15" s="214"/>
      <c r="C15" s="215"/>
      <c r="D15" s="53" t="s">
        <v>22</v>
      </c>
      <c r="E15" s="132" t="s">
        <v>3</v>
      </c>
      <c r="F15" s="61">
        <f>F14</f>
        <v>0</v>
      </c>
      <c r="G15" s="53" t="s">
        <v>73</v>
      </c>
      <c r="H15" s="133">
        <f>H14</f>
        <v>0</v>
      </c>
      <c r="I15" s="53" t="s">
        <v>64</v>
      </c>
      <c r="J15" s="133">
        <v>0.15</v>
      </c>
      <c r="K15" s="128" t="s">
        <v>1</v>
      </c>
      <c r="L15" s="4"/>
      <c r="M15" s="128" t="s">
        <v>19</v>
      </c>
      <c r="N15" s="133">
        <v>15</v>
      </c>
      <c r="O15" s="128" t="s">
        <v>65</v>
      </c>
      <c r="P15" s="62">
        <f t="shared" si="1"/>
        <v>0</v>
      </c>
      <c r="Q15" s="128" t="s">
        <v>79</v>
      </c>
      <c r="R15" s="137" t="s">
        <v>101</v>
      </c>
      <c r="S15" s="129"/>
      <c r="T15" s="138"/>
      <c r="U15" s="137" t="s">
        <v>162</v>
      </c>
      <c r="V15" s="129"/>
      <c r="W15" s="129"/>
      <c r="X15" s="129"/>
      <c r="Y15" s="138"/>
      <c r="Z15" s="137"/>
      <c r="AA15" s="129"/>
      <c r="AB15" s="48"/>
      <c r="AC15" s="129"/>
      <c r="AD15" s="129"/>
    </row>
    <row r="16" spans="1:40" s="21" customFormat="1" ht="20.100000000000001" customHeight="1">
      <c r="A16" s="210"/>
      <c r="B16" s="211"/>
      <c r="C16" s="212"/>
      <c r="D16" s="28" t="s">
        <v>17</v>
      </c>
      <c r="E16" s="29" t="s">
        <v>3</v>
      </c>
      <c r="F16" s="2"/>
      <c r="G16" s="134" t="s">
        <v>73</v>
      </c>
      <c r="H16" s="3"/>
      <c r="I16" s="134" t="s">
        <v>64</v>
      </c>
      <c r="J16" s="58">
        <v>0.5</v>
      </c>
      <c r="K16" s="31" t="s">
        <v>1</v>
      </c>
      <c r="L16" s="3"/>
      <c r="M16" s="31" t="s">
        <v>19</v>
      </c>
      <c r="N16" s="7">
        <v>15</v>
      </c>
      <c r="O16" s="31" t="s">
        <v>65</v>
      </c>
      <c r="P16" s="59">
        <f t="shared" si="1"/>
        <v>0</v>
      </c>
      <c r="Q16" s="33" t="s">
        <v>80</v>
      </c>
      <c r="R16" s="234" t="s">
        <v>163</v>
      </c>
      <c r="S16" s="235"/>
      <c r="T16" s="236"/>
      <c r="U16" s="63" t="s">
        <v>30</v>
      </c>
      <c r="V16" s="64"/>
      <c r="W16" s="64"/>
      <c r="X16" s="64"/>
      <c r="Y16" s="65"/>
      <c r="Z16" s="137"/>
      <c r="AA16" s="129">
        <f>ROUNDDOWN(X17,0.1)</f>
        <v>0</v>
      </c>
      <c r="AB16" s="48" t="s">
        <v>20</v>
      </c>
      <c r="AC16" s="129"/>
      <c r="AD16" s="129"/>
    </row>
    <row r="17" spans="1:30" s="21" customFormat="1" ht="20.100000000000001" customHeight="1" thickBot="1">
      <c r="A17" s="213"/>
      <c r="B17" s="214"/>
      <c r="C17" s="215"/>
      <c r="D17" s="53" t="s">
        <v>22</v>
      </c>
      <c r="E17" s="132" t="s">
        <v>3</v>
      </c>
      <c r="F17" s="61">
        <f>F16</f>
        <v>0</v>
      </c>
      <c r="G17" s="53" t="s">
        <v>73</v>
      </c>
      <c r="H17" s="133">
        <f>H16</f>
        <v>0</v>
      </c>
      <c r="I17" s="53" t="s">
        <v>64</v>
      </c>
      <c r="J17" s="133">
        <v>0.15</v>
      </c>
      <c r="K17" s="128" t="s">
        <v>1</v>
      </c>
      <c r="L17" s="4"/>
      <c r="M17" s="128" t="s">
        <v>19</v>
      </c>
      <c r="N17" s="133">
        <v>15</v>
      </c>
      <c r="O17" s="128" t="s">
        <v>65</v>
      </c>
      <c r="P17" s="62">
        <f t="shared" si="1"/>
        <v>0</v>
      </c>
      <c r="Q17" s="128" t="s">
        <v>161</v>
      </c>
      <c r="R17" s="135" t="s">
        <v>90</v>
      </c>
      <c r="S17" s="70">
        <f>ROUNDUP(P13+P15+P17,0.1)</f>
        <v>0</v>
      </c>
      <c r="T17" s="138" t="s">
        <v>20</v>
      </c>
      <c r="U17" s="71" t="s">
        <v>81</v>
      </c>
      <c r="V17" s="129" t="s">
        <v>102</v>
      </c>
      <c r="W17" s="129"/>
      <c r="X17" s="72">
        <f>(P13+P15+P17)*1.4</f>
        <v>0</v>
      </c>
      <c r="Y17" s="129" t="s">
        <v>20</v>
      </c>
      <c r="Z17" s="132"/>
      <c r="AA17" s="128"/>
      <c r="AB17" s="73"/>
      <c r="AC17" s="129"/>
      <c r="AD17" s="129"/>
    </row>
    <row r="18" spans="1:30" s="21" customFormat="1" ht="16.5" customHeight="1">
      <c r="A18" s="186" t="s">
        <v>105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29"/>
      <c r="AD18" s="129"/>
    </row>
    <row r="19" spans="1:30" s="21" customFormat="1" ht="15" customHeight="1">
      <c r="A19" s="225" t="s">
        <v>52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129"/>
      <c r="AD19" s="129"/>
    </row>
    <row r="20" spans="1:30" s="21" customFormat="1" ht="15" customHeight="1">
      <c r="A20" s="225" t="s">
        <v>137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129"/>
      <c r="AD20" s="129"/>
    </row>
    <row r="21" spans="1:30" s="21" customFormat="1" ht="15" customHeight="1">
      <c r="A21" s="225" t="s">
        <v>91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129"/>
      <c r="AD21" s="129"/>
    </row>
    <row r="22" spans="1:30" s="21" customFormat="1" ht="15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1"/>
      <c r="AD22" s="151"/>
    </row>
    <row r="23" spans="1:30" ht="21">
      <c r="I23" s="13" t="s">
        <v>5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30" ht="6.75" customHeight="1" thickBot="1">
      <c r="K24" s="13"/>
    </row>
    <row r="25" spans="1:30" s="21" customFormat="1" ht="20.100000000000001" customHeight="1">
      <c r="A25" s="17">
        <v>1</v>
      </c>
      <c r="B25" s="226" t="s">
        <v>31</v>
      </c>
      <c r="C25" s="227"/>
      <c r="D25" s="228"/>
      <c r="E25" s="226" t="s">
        <v>60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8"/>
      <c r="Z25" s="139"/>
      <c r="AA25" s="140"/>
      <c r="AB25" s="75"/>
      <c r="AC25" s="129"/>
      <c r="AD25" s="129"/>
    </row>
    <row r="26" spans="1:30" s="21" customFormat="1" ht="20.100000000000001" customHeight="1">
      <c r="A26" s="76" t="s">
        <v>32</v>
      </c>
      <c r="B26" s="34" t="s">
        <v>33</v>
      </c>
      <c r="C26" s="222" t="s">
        <v>10</v>
      </c>
      <c r="D26" s="223"/>
      <c r="E26" s="34" t="s">
        <v>3</v>
      </c>
      <c r="F26" s="153">
        <f>(LARGE(AG4:AG5,1)+LARGE(AH4:AH5,1))+LARGE(AN4:AN5,1)</f>
        <v>0</v>
      </c>
      <c r="G26" s="51" t="s">
        <v>57</v>
      </c>
      <c r="H26" s="10">
        <v>2</v>
      </c>
      <c r="I26" s="224" t="s">
        <v>35</v>
      </c>
      <c r="J26" s="224"/>
      <c r="K26" s="224"/>
      <c r="L26" s="224"/>
      <c r="M26" s="224"/>
      <c r="N26" s="131">
        <f t="shared" ref="N26:N31" si="2">ROUNDUP(F26/H26,0.1)</f>
        <v>0</v>
      </c>
      <c r="O26" s="131" t="s">
        <v>36</v>
      </c>
      <c r="P26" s="84">
        <v>0.65</v>
      </c>
      <c r="Q26" s="131" t="s">
        <v>37</v>
      </c>
      <c r="R26" s="131"/>
      <c r="S26" s="84">
        <v>0.45</v>
      </c>
      <c r="T26" s="131" t="s">
        <v>38</v>
      </c>
      <c r="U26" s="131"/>
      <c r="V26" s="131"/>
      <c r="W26" s="131"/>
      <c r="X26" s="78">
        <f>ROUND(N26*P26*S26,2)</f>
        <v>0</v>
      </c>
      <c r="Y26" s="131" t="s">
        <v>39</v>
      </c>
      <c r="Z26" s="229" t="s">
        <v>117</v>
      </c>
      <c r="AA26" s="230"/>
      <c r="AB26" s="231"/>
      <c r="AC26" s="136"/>
      <c r="AD26" s="136"/>
    </row>
    <row r="27" spans="1:30" s="21" customFormat="1" ht="20.100000000000001" customHeight="1">
      <c r="A27" s="76" t="s">
        <v>40</v>
      </c>
      <c r="B27" s="137" t="s">
        <v>41</v>
      </c>
      <c r="C27" s="222" t="s">
        <v>11</v>
      </c>
      <c r="D27" s="223"/>
      <c r="E27" s="137" t="s">
        <v>3</v>
      </c>
      <c r="F27" s="154">
        <f>LARGE(AI4:AI5,1)</f>
        <v>0</v>
      </c>
      <c r="G27" s="136" t="s">
        <v>58</v>
      </c>
      <c r="H27" s="9">
        <v>3</v>
      </c>
      <c r="I27" s="224" t="s">
        <v>35</v>
      </c>
      <c r="J27" s="224"/>
      <c r="K27" s="224"/>
      <c r="L27" s="224"/>
      <c r="M27" s="224"/>
      <c r="N27" s="129">
        <f t="shared" si="2"/>
        <v>0</v>
      </c>
      <c r="O27" s="129" t="s">
        <v>42</v>
      </c>
      <c r="P27" s="129"/>
      <c r="Q27" s="129" t="s">
        <v>3</v>
      </c>
      <c r="R27" s="156">
        <v>0.2</v>
      </c>
      <c r="S27" s="129" t="s">
        <v>44</v>
      </c>
      <c r="T27" s="129"/>
      <c r="U27" s="129"/>
      <c r="V27" s="129" t="s">
        <v>0</v>
      </c>
      <c r="W27" s="129"/>
      <c r="X27" s="78">
        <f>ROUND(N27*R27,2)</f>
        <v>0</v>
      </c>
      <c r="Y27" s="129" t="s">
        <v>39</v>
      </c>
      <c r="Z27" s="137"/>
      <c r="AA27" s="129"/>
      <c r="AB27" s="48"/>
      <c r="AC27" s="129"/>
      <c r="AD27" s="129"/>
    </row>
    <row r="28" spans="1:30" s="21" customFormat="1" ht="20.100000000000001" customHeight="1">
      <c r="A28" s="76" t="s">
        <v>45</v>
      </c>
      <c r="B28" s="34" t="s">
        <v>46</v>
      </c>
      <c r="C28" s="222" t="s">
        <v>27</v>
      </c>
      <c r="D28" s="223"/>
      <c r="E28" s="34" t="s">
        <v>3</v>
      </c>
      <c r="F28" s="153">
        <f>LARGE(AJ4:AJ5,1)</f>
        <v>0</v>
      </c>
      <c r="G28" s="51" t="s">
        <v>58</v>
      </c>
      <c r="H28" s="10">
        <v>3</v>
      </c>
      <c r="I28" s="224" t="s">
        <v>35</v>
      </c>
      <c r="J28" s="224"/>
      <c r="K28" s="224"/>
      <c r="L28" s="224"/>
      <c r="M28" s="224"/>
      <c r="N28" s="131">
        <f t="shared" si="2"/>
        <v>0</v>
      </c>
      <c r="O28" s="131" t="s">
        <v>42</v>
      </c>
      <c r="P28" s="131"/>
      <c r="Q28" s="131" t="s">
        <v>3</v>
      </c>
      <c r="R28" s="150">
        <v>0.2</v>
      </c>
      <c r="S28" s="131" t="s">
        <v>44</v>
      </c>
      <c r="T28" s="131"/>
      <c r="U28" s="131"/>
      <c r="V28" s="131" t="s">
        <v>0</v>
      </c>
      <c r="W28" s="131"/>
      <c r="X28" s="78">
        <f>ROUND(N28*R28,2)</f>
        <v>0</v>
      </c>
      <c r="Y28" s="131" t="s">
        <v>39</v>
      </c>
      <c r="Z28" s="234" t="s">
        <v>118</v>
      </c>
      <c r="AA28" s="235"/>
      <c r="AB28" s="240"/>
      <c r="AC28" s="127"/>
      <c r="AD28" s="127"/>
    </row>
    <row r="29" spans="1:30" s="21" customFormat="1" ht="20.100000000000001" customHeight="1">
      <c r="A29" s="76" t="s">
        <v>47</v>
      </c>
      <c r="B29" s="34" t="s">
        <v>69</v>
      </c>
      <c r="C29" s="222" t="s">
        <v>82</v>
      </c>
      <c r="D29" s="223"/>
      <c r="E29" s="34" t="s">
        <v>3</v>
      </c>
      <c r="F29" s="153">
        <f>IF(L9&gt;=15,S9,LARGE(AK4:AK5,1))</f>
        <v>0</v>
      </c>
      <c r="G29" s="51" t="s">
        <v>58</v>
      </c>
      <c r="H29" s="10">
        <v>2</v>
      </c>
      <c r="I29" s="224" t="s">
        <v>35</v>
      </c>
      <c r="J29" s="224"/>
      <c r="K29" s="224"/>
      <c r="L29" s="224"/>
      <c r="M29" s="224"/>
      <c r="N29" s="131">
        <f t="shared" si="2"/>
        <v>0</v>
      </c>
      <c r="O29" s="131" t="s">
        <v>42</v>
      </c>
      <c r="P29" s="131"/>
      <c r="Q29" s="131" t="s">
        <v>3</v>
      </c>
      <c r="R29" s="150">
        <v>0.35</v>
      </c>
      <c r="S29" s="131" t="s">
        <v>44</v>
      </c>
      <c r="T29" s="131"/>
      <c r="U29" s="131"/>
      <c r="V29" s="131" t="s">
        <v>0</v>
      </c>
      <c r="W29" s="131"/>
      <c r="X29" s="78">
        <f>ROUND(N29*R29,2)</f>
        <v>0</v>
      </c>
      <c r="Y29" s="131" t="s">
        <v>39</v>
      </c>
      <c r="Z29" s="137"/>
      <c r="AA29" s="129" t="s">
        <v>177</v>
      </c>
      <c r="AB29" s="48"/>
      <c r="AC29" s="129"/>
      <c r="AD29" s="129"/>
    </row>
    <row r="30" spans="1:30" s="21" customFormat="1" ht="20.100000000000001" customHeight="1">
      <c r="A30" s="76"/>
      <c r="B30" s="34" t="s">
        <v>48</v>
      </c>
      <c r="C30" s="222" t="s">
        <v>159</v>
      </c>
      <c r="D30" s="223"/>
      <c r="E30" s="34" t="s">
        <v>3</v>
      </c>
      <c r="F30" s="153">
        <f>IF(L10&gt;=15,S10,LARGE(AL4:AL5,1))</f>
        <v>0</v>
      </c>
      <c r="G30" s="51" t="s">
        <v>57</v>
      </c>
      <c r="H30" s="10">
        <v>2</v>
      </c>
      <c r="I30" s="224" t="s">
        <v>35</v>
      </c>
      <c r="J30" s="224"/>
      <c r="K30" s="224"/>
      <c r="L30" s="224"/>
      <c r="M30" s="224"/>
      <c r="N30" s="148">
        <f>ROUNDUP(F30/H30,0.1)</f>
        <v>0</v>
      </c>
      <c r="O30" s="148" t="s">
        <v>42</v>
      </c>
      <c r="P30" s="149"/>
      <c r="Q30" s="148" t="s">
        <v>164</v>
      </c>
      <c r="R30" s="150">
        <v>0.21</v>
      </c>
      <c r="S30" s="148" t="s">
        <v>44</v>
      </c>
      <c r="T30" s="148" t="s">
        <v>38</v>
      </c>
      <c r="U30" s="148"/>
      <c r="V30" s="148"/>
      <c r="W30" s="148"/>
      <c r="X30" s="78">
        <f>ROUND(N30*R30,2)</f>
        <v>0</v>
      </c>
      <c r="Y30" s="148" t="s">
        <v>39</v>
      </c>
      <c r="Z30" s="137"/>
      <c r="AA30" s="129"/>
      <c r="AB30" s="48"/>
      <c r="AC30" s="129"/>
      <c r="AD30" s="129"/>
    </row>
    <row r="31" spans="1:30" s="21" customFormat="1" ht="20.100000000000001" customHeight="1" thickBot="1">
      <c r="A31" s="49"/>
      <c r="B31" s="132" t="s">
        <v>72</v>
      </c>
      <c r="C31" s="222" t="s">
        <v>28</v>
      </c>
      <c r="D31" s="223"/>
      <c r="E31" s="132" t="s">
        <v>3</v>
      </c>
      <c r="F31" s="155">
        <f>IF(L11&gt;=15,S11,LARGE(AM4:AM5,1))</f>
        <v>0</v>
      </c>
      <c r="G31" s="136" t="s">
        <v>58</v>
      </c>
      <c r="H31" s="8">
        <v>2</v>
      </c>
      <c r="I31" s="170" t="s">
        <v>35</v>
      </c>
      <c r="J31" s="170"/>
      <c r="K31" s="170"/>
      <c r="L31" s="220"/>
      <c r="M31" s="220"/>
      <c r="N31" s="129">
        <f t="shared" si="2"/>
        <v>0</v>
      </c>
      <c r="O31" s="129" t="s">
        <v>42</v>
      </c>
      <c r="P31" s="129"/>
      <c r="Q31" s="129" t="s">
        <v>3</v>
      </c>
      <c r="R31" s="156">
        <v>0.3</v>
      </c>
      <c r="S31" s="129" t="s">
        <v>44</v>
      </c>
      <c r="T31" s="129"/>
      <c r="U31" s="129"/>
      <c r="V31" s="129" t="s">
        <v>0</v>
      </c>
      <c r="W31" s="129"/>
      <c r="X31" s="80">
        <f>ROUND(N31*R31,2)</f>
        <v>0</v>
      </c>
      <c r="Y31" s="129" t="s">
        <v>39</v>
      </c>
      <c r="Z31" s="132"/>
      <c r="AA31" s="81">
        <f>SUM(X26:X31)</f>
        <v>0</v>
      </c>
      <c r="AB31" s="48" t="s">
        <v>39</v>
      </c>
      <c r="AC31" s="129"/>
      <c r="AD31" s="129"/>
    </row>
    <row r="32" spans="1:30" s="21" customFormat="1" ht="20.100000000000001" customHeight="1" thickBot="1">
      <c r="A32" s="237" t="s">
        <v>138</v>
      </c>
      <c r="B32" s="238"/>
      <c r="C32" s="238"/>
      <c r="D32" s="238"/>
      <c r="E32" s="238"/>
      <c r="F32" s="238"/>
      <c r="G32" s="238"/>
      <c r="H32" s="238"/>
      <c r="I32" s="238"/>
      <c r="J32" s="89" t="str">
        <f>IF(P32="","",P32-AA31)</f>
        <v/>
      </c>
      <c r="K32" s="130" t="s">
        <v>2</v>
      </c>
      <c r="L32" s="237" t="s">
        <v>178</v>
      </c>
      <c r="M32" s="238"/>
      <c r="N32" s="238"/>
      <c r="O32" s="130"/>
      <c r="P32" s="5"/>
      <c r="Q32" s="130" t="s">
        <v>39</v>
      </c>
      <c r="R32" s="130"/>
      <c r="S32" s="83"/>
      <c r="T32" s="232" t="s">
        <v>50</v>
      </c>
      <c r="U32" s="232"/>
      <c r="V32" s="232"/>
      <c r="W32" s="232"/>
      <c r="X32" s="232"/>
      <c r="Y32" s="232"/>
      <c r="Z32" s="130"/>
      <c r="AA32" s="6"/>
      <c r="AB32" s="83" t="s">
        <v>39</v>
      </c>
      <c r="AC32" s="129"/>
      <c r="AD32" s="129"/>
    </row>
    <row r="33" spans="1:34" s="21" customFormat="1" ht="16.5" customHeight="1">
      <c r="A33" s="233" t="s">
        <v>175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</row>
    <row r="34" spans="1:34" s="21" customFormat="1" ht="15" customHeight="1">
      <c r="A34" s="233" t="s">
        <v>176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</row>
    <row r="35" spans="1:34">
      <c r="AG35" s="12" t="s">
        <v>168</v>
      </c>
    </row>
    <row r="36" spans="1:34">
      <c r="AG36" s="144" t="s">
        <v>139</v>
      </c>
      <c r="AH36" s="144" t="s">
        <v>21</v>
      </c>
    </row>
    <row r="37" spans="1:34">
      <c r="AG37" s="145">
        <v>0</v>
      </c>
      <c r="AH37" s="145">
        <v>0</v>
      </c>
    </row>
    <row r="38" spans="1:34">
      <c r="AG38" s="145">
        <v>1</v>
      </c>
      <c r="AH38" s="145">
        <v>1</v>
      </c>
    </row>
    <row r="39" spans="1:34">
      <c r="AG39" s="145">
        <v>15</v>
      </c>
      <c r="AH39" s="145">
        <v>1</v>
      </c>
    </row>
    <row r="40" spans="1:34">
      <c r="AG40" s="145">
        <v>30</v>
      </c>
      <c r="AH40" s="145">
        <v>1</v>
      </c>
    </row>
    <row r="41" spans="1:34">
      <c r="AG41" s="145">
        <v>31</v>
      </c>
      <c r="AH41" s="145">
        <v>2</v>
      </c>
    </row>
    <row r="42" spans="1:34">
      <c r="AG42" s="145">
        <v>50</v>
      </c>
      <c r="AH42" s="145">
        <v>2</v>
      </c>
    </row>
    <row r="43" spans="1:34">
      <c r="AG43" s="145">
        <v>51</v>
      </c>
      <c r="AH43" s="145">
        <v>4</v>
      </c>
    </row>
    <row r="44" spans="1:34">
      <c r="AG44" s="145">
        <v>70</v>
      </c>
      <c r="AH44" s="145">
        <v>4</v>
      </c>
    </row>
    <row r="45" spans="1:34">
      <c r="AG45" s="145">
        <v>71</v>
      </c>
      <c r="AH45" s="145">
        <v>6</v>
      </c>
    </row>
    <row r="46" spans="1:34">
      <c r="AG46" s="145">
        <v>90</v>
      </c>
      <c r="AH46" s="145">
        <v>6</v>
      </c>
    </row>
    <row r="47" spans="1:34">
      <c r="AG47" s="145">
        <v>91</v>
      </c>
      <c r="AH47" s="146" t="s">
        <v>169</v>
      </c>
    </row>
  </sheetData>
  <sheetProtection sheet="1" objects="1" scenarios="1"/>
  <protectedRanges>
    <protectedRange password="CCC5" sqref="O5" name="範囲1"/>
  </protectedRanges>
  <mergeCells count="49">
    <mergeCell ref="A4:C4"/>
    <mergeCell ref="E4:Q4"/>
    <mergeCell ref="R4:T4"/>
    <mergeCell ref="U4:Y4"/>
    <mergeCell ref="Z4:AB4"/>
    <mergeCell ref="Y1:AB1"/>
    <mergeCell ref="A3:C3"/>
    <mergeCell ref="E3:Q3"/>
    <mergeCell ref="U3:Y3"/>
    <mergeCell ref="Z3:AB3"/>
    <mergeCell ref="A5:C11"/>
    <mergeCell ref="U5:Y5"/>
    <mergeCell ref="U6:Y6"/>
    <mergeCell ref="U7:Y7"/>
    <mergeCell ref="U8:Y8"/>
    <mergeCell ref="U9:Y9"/>
    <mergeCell ref="U10:Y10"/>
    <mergeCell ref="U11:Y11"/>
    <mergeCell ref="A12:C13"/>
    <mergeCell ref="R12:T12"/>
    <mergeCell ref="R13:T13"/>
    <mergeCell ref="A14:C15"/>
    <mergeCell ref="A16:C17"/>
    <mergeCell ref="R16:T16"/>
    <mergeCell ref="C28:D28"/>
    <mergeCell ref="I28:M28"/>
    <mergeCell ref="Z28:AB28"/>
    <mergeCell ref="A18:AB18"/>
    <mergeCell ref="A19:AB19"/>
    <mergeCell ref="A20:AB20"/>
    <mergeCell ref="A21:AB21"/>
    <mergeCell ref="B25:D25"/>
    <mergeCell ref="E25:Y25"/>
    <mergeCell ref="C26:D26"/>
    <mergeCell ref="I26:M26"/>
    <mergeCell ref="Z26:AB26"/>
    <mergeCell ref="C27:D27"/>
    <mergeCell ref="I27:M27"/>
    <mergeCell ref="C29:D29"/>
    <mergeCell ref="I29:M29"/>
    <mergeCell ref="C30:D30"/>
    <mergeCell ref="I30:M30"/>
    <mergeCell ref="C31:D31"/>
    <mergeCell ref="I31:M31"/>
    <mergeCell ref="A32:I32"/>
    <mergeCell ref="L32:N32"/>
    <mergeCell ref="T32:Y32"/>
    <mergeCell ref="A33:AB33"/>
    <mergeCell ref="A34:AB34"/>
  </mergeCells>
  <phoneticPr fontId="1"/>
  <pageMargins left="0.59055118110236227" right="0.59055118110236227" top="0.27559055118110237" bottom="0.19685039370078741" header="0.19685039370078741" footer="0.19685039370078741"/>
  <pageSetup paperSize="9" scale="99" fitToWidth="0" orientation="landscape" horizontalDpi="300" verticalDpi="300" r:id="rId1"/>
  <headerFooter alignWithMargins="0">
    <oddFooter>&amp;R&amp;9&amp;A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E11" sqref="E11"/>
    </sheetView>
  </sheetViews>
  <sheetFormatPr defaultRowHeight="13.5"/>
  <cols>
    <col min="1" max="1" width="13.875" bestFit="1" customWidth="1"/>
    <col min="2" max="2" width="26.375" customWidth="1"/>
    <col min="3" max="3" width="35.875" customWidth="1"/>
    <col min="4" max="4" width="10.5" customWidth="1"/>
  </cols>
  <sheetData>
    <row r="1" spans="1:4" ht="20.25" customHeight="1">
      <c r="A1" s="241" t="s">
        <v>113</v>
      </c>
      <c r="B1" s="241"/>
      <c r="C1" s="85" t="s">
        <v>112</v>
      </c>
    </row>
    <row r="2" spans="1:4" ht="20.25" customHeight="1">
      <c r="A2" s="241" t="s">
        <v>119</v>
      </c>
      <c r="B2" s="90" t="s">
        <v>116</v>
      </c>
      <c r="C2" s="90" t="s">
        <v>107</v>
      </c>
    </row>
    <row r="3" spans="1:4" ht="20.25" customHeight="1">
      <c r="A3" s="241"/>
      <c r="B3" s="90" t="s">
        <v>115</v>
      </c>
      <c r="C3" s="90" t="s">
        <v>108</v>
      </c>
    </row>
    <row r="4" spans="1:4" ht="20.25" customHeight="1">
      <c r="A4" s="241"/>
      <c r="B4" s="90" t="s">
        <v>123</v>
      </c>
      <c r="C4" s="90" t="s">
        <v>121</v>
      </c>
    </row>
    <row r="5" spans="1:4" ht="20.25" customHeight="1">
      <c r="A5" s="242" t="s">
        <v>120</v>
      </c>
      <c r="B5" s="90" t="s">
        <v>116</v>
      </c>
      <c r="C5" s="90" t="s">
        <v>107</v>
      </c>
    </row>
    <row r="6" spans="1:4" ht="20.25" customHeight="1">
      <c r="A6" s="243"/>
      <c r="B6" s="90" t="s">
        <v>115</v>
      </c>
      <c r="C6" s="90" t="s">
        <v>108</v>
      </c>
    </row>
    <row r="7" spans="1:4" ht="20.25" customHeight="1">
      <c r="A7" s="241" t="s">
        <v>114</v>
      </c>
      <c r="B7" s="90" t="s">
        <v>85</v>
      </c>
      <c r="C7" s="90" t="s">
        <v>109</v>
      </c>
    </row>
    <row r="8" spans="1:4" ht="20.25" customHeight="1">
      <c r="A8" s="241"/>
      <c r="B8" s="90" t="s">
        <v>106</v>
      </c>
      <c r="C8" s="90" t="s">
        <v>110</v>
      </c>
    </row>
    <row r="9" spans="1:4" ht="20.25" customHeight="1">
      <c r="A9" s="241"/>
      <c r="B9" s="90" t="s">
        <v>170</v>
      </c>
      <c r="C9" s="90" t="s">
        <v>171</v>
      </c>
    </row>
    <row r="10" spans="1:4" ht="20.25" customHeight="1">
      <c r="A10" s="241"/>
      <c r="B10" s="90" t="s">
        <v>122</v>
      </c>
      <c r="C10" s="90" t="s">
        <v>111</v>
      </c>
    </row>
    <row r="11" spans="1:4" ht="18" customHeight="1">
      <c r="A11" s="86" t="s">
        <v>174</v>
      </c>
      <c r="B11" s="86"/>
      <c r="C11" s="86"/>
      <c r="D11" s="87"/>
    </row>
    <row r="12" spans="1:4" ht="18" customHeight="1">
      <c r="A12" s="88"/>
      <c r="B12" s="88"/>
      <c r="C12" s="88"/>
      <c r="D12" s="87"/>
    </row>
    <row r="13" spans="1:4" s="92" customFormat="1" ht="20.25" customHeight="1">
      <c r="A13" s="94" t="s">
        <v>136</v>
      </c>
    </row>
    <row r="14" spans="1:4" s="92" customFormat="1" ht="27.75" customHeight="1">
      <c r="A14" s="91" t="s">
        <v>124</v>
      </c>
      <c r="B14" s="91" t="s">
        <v>125</v>
      </c>
    </row>
    <row r="15" spans="1:4" s="92" customFormat="1" ht="27.75" customHeight="1">
      <c r="A15" s="91" t="s">
        <v>126</v>
      </c>
      <c r="B15" s="91" t="s">
        <v>127</v>
      </c>
    </row>
    <row r="16" spans="1:4" s="92" customFormat="1" ht="27.75" customHeight="1">
      <c r="A16" s="91" t="s">
        <v>128</v>
      </c>
      <c r="B16" s="91" t="s">
        <v>129</v>
      </c>
    </row>
    <row r="17" spans="1:2" s="92" customFormat="1" ht="27.75" customHeight="1">
      <c r="A17" s="91" t="s">
        <v>130</v>
      </c>
      <c r="B17" s="91" t="s">
        <v>131</v>
      </c>
    </row>
    <row r="18" spans="1:2" s="92" customFormat="1" ht="27.75" customHeight="1">
      <c r="A18" s="91" t="s">
        <v>132</v>
      </c>
      <c r="B18" s="91" t="s">
        <v>133</v>
      </c>
    </row>
    <row r="19" spans="1:2" s="92" customFormat="1" ht="27.75" customHeight="1">
      <c r="A19" s="91" t="s">
        <v>134</v>
      </c>
      <c r="B19" s="93" t="s">
        <v>135</v>
      </c>
    </row>
  </sheetData>
  <mergeCells count="4">
    <mergeCell ref="A2:A4"/>
    <mergeCell ref="A7:A10"/>
    <mergeCell ref="A1:B1"/>
    <mergeCell ref="A5:A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索引</vt:lpstr>
      <vt:lpstr>A.【反転コンテナ】使用の場合</vt:lpstr>
      <vt:lpstr>B.【容器】使用の場合</vt:lpstr>
      <vt:lpstr>C.【容器】使用の場合（古紙容器）</vt:lpstr>
      <vt:lpstr>【参考】容器サイズ</vt:lpstr>
      <vt:lpstr>A.【反転コンテナ】使用の場合!Print_Area</vt:lpstr>
      <vt:lpstr>B.【容器】使用の場合!Print_Area</vt:lpstr>
      <vt:lpstr>'C.【容器】使用の場合（古紙容器）'!Print_Area</vt:lpstr>
    </vt:vector>
  </TitlesOfParts>
  <Company>板橋区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リサイクル推進課</dc:creator>
  <cp:lastModifiedBy>test</cp:lastModifiedBy>
  <cp:lastPrinted>2023-10-31T05:03:14Z</cp:lastPrinted>
  <dcterms:created xsi:type="dcterms:W3CDTF">2000-03-15T09:31:19Z</dcterms:created>
  <dcterms:modified xsi:type="dcterms:W3CDTF">2023-10-31T05:05:37Z</dcterms:modified>
</cp:coreProperties>
</file>