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96F917AC-A703-4E86-8B49-8B30D245BE3B}" xr6:coauthVersionLast="47" xr6:coauthVersionMax="47" xr10:uidLastSave="{00000000-0000-0000-0000-000000000000}"/>
  <workbookProtection workbookAlgorithmName="SHA-512" workbookHashValue="RnIdbnZsYHDOK/XX/X+37n76Z1nHRQ/zEeAzH8KkHv8xcIvys73B1A7a24yWnNsHFz9mf9SSWABXeu/HX9QULg==" workbookSaltValue="yg7DWKE+WygN5AjZSjqG7Q==" workbookSpinCount="100000" lockStructure="1"/>
  <bookViews>
    <workbookView xWindow="-110" yWindow="-110" windowWidth="19420" windowHeight="10300" tabRatio="705" xr2:uid="{00000000-000D-0000-FFFF-FFFF00000000}"/>
  </bookViews>
  <sheets>
    <sheet name="提案金額見積 " sheetId="9" r:id="rId1"/>
    <sheet name="引用元" sheetId="10" state="hidden" r:id="rId2"/>
    <sheet name="管理費・事業費算定資料 " sheetId="11" state="hidden" r:id="rId3"/>
    <sheet name="差込用" sheetId="2" state="hidden" r:id="rId4"/>
  </sheets>
  <definedNames>
    <definedName name="_xlnm.Print_Area" localSheetId="1">引用元!$A$1:$M$11</definedName>
    <definedName name="_xlnm.Print_Area" localSheetId="2">'管理費・事業費算定資料 '!$A$1:$I$27</definedName>
    <definedName name="_xlnm.Print_Area" localSheetId="0">'提案金額見積 '!$A$1:$I$40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9" l="1"/>
  <c r="K28" i="9"/>
  <c r="D15" i="9" l="1"/>
  <c r="F27" i="11" l="1"/>
  <c r="D19" i="9" l="1"/>
  <c r="D23" i="9"/>
  <c r="D11" i="9"/>
  <c r="C27" i="9" l="1"/>
  <c r="D27" i="9" s="1"/>
  <c r="H6" i="10"/>
  <c r="F26" i="11"/>
  <c r="F25" i="11"/>
  <c r="F24" i="11"/>
  <c r="H10" i="10" s="1"/>
  <c r="F23" i="11"/>
  <c r="H4" i="10" s="1"/>
  <c r="F22" i="11"/>
  <c r="F21" i="11"/>
  <c r="F20" i="11"/>
  <c r="H9" i="10" s="1"/>
  <c r="F19" i="11"/>
  <c r="F18" i="11"/>
  <c r="F17" i="11"/>
  <c r="F16" i="11"/>
  <c r="H7" i="10" s="1"/>
  <c r="F15" i="11"/>
  <c r="F14" i="11"/>
  <c r="H2" i="10" s="1"/>
  <c r="F13" i="11"/>
  <c r="H3" i="10" s="1"/>
  <c r="F12" i="11"/>
  <c r="F11" i="11"/>
  <c r="F10" i="11"/>
  <c r="F9" i="11"/>
  <c r="F8" i="11"/>
  <c r="F7" i="11"/>
  <c r="F6" i="11"/>
  <c r="H11" i="10" s="1"/>
  <c r="F3" i="10"/>
  <c r="F4" i="10"/>
  <c r="F5" i="10"/>
  <c r="F6" i="10"/>
  <c r="F7" i="10"/>
  <c r="F8" i="10"/>
  <c r="F9" i="10"/>
  <c r="F10" i="10"/>
  <c r="F11" i="10"/>
  <c r="F2" i="10"/>
  <c r="H8" i="10" l="1"/>
  <c r="H5" i="10"/>
  <c r="B15" i="9"/>
  <c r="C15" i="9" l="1"/>
  <c r="D31" i="9" l="1"/>
  <c r="G3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46CA2F2D-66FE-4967-859C-E0CBA1A61E90}">
      <text>
        <r>
          <rPr>
            <b/>
            <sz val="9"/>
            <color indexed="81"/>
            <rFont val="MS P ゴシック"/>
            <family val="3"/>
            <charset val="128"/>
          </rPr>
          <t xml:space="preserve">土曜含む
</t>
        </r>
      </text>
    </comment>
    <comment ref="M1" authorId="0" shapeId="0" xr:uid="{856026BB-B97A-46B1-932F-F494F9AC8CA9}">
      <text>
        <r>
          <rPr>
            <b/>
            <sz val="9"/>
            <color indexed="81"/>
            <rFont val="MS P ゴシック"/>
            <family val="3"/>
            <charset val="128"/>
          </rPr>
          <t>修正後</t>
        </r>
      </text>
    </comment>
  </commentList>
</comments>
</file>

<file path=xl/sharedStrings.xml><?xml version="1.0" encoding="utf-8"?>
<sst xmlns="http://schemas.openxmlformats.org/spreadsheetml/2006/main" count="203" uniqueCount="140">
  <si>
    <t>契約上限額</t>
  </si>
  <si>
    <t>契約上限額</t>
    <rPh sb="0" eb="4">
      <t>ケイヤクジョウゲン</t>
    </rPh>
    <rPh sb="4" eb="5">
      <t>ガク</t>
    </rPh>
    <phoneticPr fontId="6"/>
  </si>
  <si>
    <t>円</t>
    <rPh sb="0" eb="1">
      <t>エン</t>
    </rPh>
    <phoneticPr fontId="6"/>
  </si>
  <si>
    <t>業務別</t>
    <rPh sb="0" eb="3">
      <t>ギョウムベツ</t>
    </rPh>
    <phoneticPr fontId="6"/>
  </si>
  <si>
    <t>要支援児童対応に関する業務
（支援員・非常勤）</t>
    <phoneticPr fontId="6"/>
  </si>
  <si>
    <t>要配慮児童対応に関する業務
（支援員・非常勤）</t>
    <phoneticPr fontId="6"/>
  </si>
  <si>
    <t>医療的ケア児童対応に関する業務（支援員・非常勤）</t>
    <phoneticPr fontId="6"/>
  </si>
  <si>
    <t>①【平日運営日】</t>
    <rPh sb="2" eb="4">
      <t>ヘイジツ</t>
    </rPh>
    <rPh sb="4" eb="7">
      <t>ウンエイビ</t>
    </rPh>
    <phoneticPr fontId="6"/>
  </si>
  <si>
    <t>②【土曜日運営日】</t>
    <rPh sb="2" eb="5">
      <t>ドヨウビ</t>
    </rPh>
    <phoneticPr fontId="6"/>
  </si>
  <si>
    <t>特別支援学級設置校における要援護児童対応に関する業務
（プレイングパートナー）</t>
    <phoneticPr fontId="6"/>
  </si>
  <si>
    <t>区が指定する別棟２室で
運営する業務
（プレイングパートナー）</t>
    <phoneticPr fontId="6"/>
  </si>
  <si>
    <t>所在地</t>
    <phoneticPr fontId="6"/>
  </si>
  <si>
    <t>代表者名</t>
    <phoneticPr fontId="6"/>
  </si>
  <si>
    <t>Ⅰ</t>
  </si>
  <si>
    <t>３０名以下</t>
  </si>
  <si>
    <t>Ⅱ</t>
  </si>
  <si>
    <t>３１名～６０名</t>
  </si>
  <si>
    <t>Ⅲ</t>
  </si>
  <si>
    <t>６１名～９０名</t>
  </si>
  <si>
    <t>Ⅳ</t>
  </si>
  <si>
    <t>９１名以上</t>
  </si>
  <si>
    <t>４１名～８０名</t>
  </si>
  <si>
    <t>８１名～１２０名</t>
  </si>
  <si>
    <t>１２１名～１６０名</t>
  </si>
  <si>
    <t>１６１名～２００名</t>
  </si>
  <si>
    <t>２０１名～２４０名</t>
  </si>
  <si>
    <t>２４１名～２８０名</t>
  </si>
  <si>
    <t>X８</t>
  </si>
  <si>
    <t>２８１名～３２０名</t>
  </si>
  <si>
    <t>３２１名～３６０名</t>
  </si>
  <si>
    <t>３６１名～４００名</t>
  </si>
  <si>
    <t>X２</t>
  </si>
  <si>
    <t>X３</t>
  </si>
  <si>
    <t>X４</t>
  </si>
  <si>
    <t>X５</t>
  </si>
  <si>
    <t>X６</t>
  </si>
  <si>
    <t>X７</t>
  </si>
  <si>
    <t>X９</t>
  </si>
  <si>
    <t>X１</t>
    <phoneticPr fontId="6"/>
  </si>
  <si>
    <t>X10</t>
    <phoneticPr fontId="6"/>
  </si>
  <si>
    <t>S１</t>
    <phoneticPr fontId="6"/>
  </si>
  <si>
    <t>規模</t>
    <phoneticPr fontId="6"/>
  </si>
  <si>
    <t>平均利用者数</t>
    <phoneticPr fontId="6"/>
  </si>
  <si>
    <t>１　さんさんタイム</t>
    <phoneticPr fontId="6"/>
  </si>
  <si>
    <t>２　きらきらタイム【平日運営日】</t>
    <phoneticPr fontId="6"/>
  </si>
  <si>
    <t>登録人数</t>
    <phoneticPr fontId="6"/>
  </si>
  <si>
    <t>４０名以下</t>
    <phoneticPr fontId="6"/>
  </si>
  <si>
    <t>３　きらきらタイム【土曜日運営日】</t>
    <phoneticPr fontId="6"/>
  </si>
  <si>
    <t>４　追加業務に対する加算額</t>
    <phoneticPr fontId="6"/>
  </si>
  <si>
    <t>医療的ケア児童対応に関する業務
（支援員・非常勤）</t>
    <phoneticPr fontId="6"/>
  </si>
  <si>
    <t>年間提案金額</t>
    <rPh sb="0" eb="2">
      <t>ネンカン</t>
    </rPh>
    <rPh sb="2" eb="6">
      <t>テイアンキンガク</t>
    </rPh>
    <phoneticPr fontId="6"/>
  </si>
  <si>
    <t>契約上限額【合計額】</t>
    <rPh sb="0" eb="4">
      <t>ケイヤクジョウゲン</t>
    </rPh>
    <rPh sb="4" eb="5">
      <t>ガク</t>
    </rPh>
    <rPh sb="6" eb="9">
      <t>ゴウケイガク</t>
    </rPh>
    <phoneticPr fontId="6"/>
  </si>
  <si>
    <t>年間提案金額【合計額】</t>
    <rPh sb="0" eb="2">
      <t>ネンカン</t>
    </rPh>
    <rPh sb="2" eb="6">
      <t>テイアンキンガク</t>
    </rPh>
    <phoneticPr fontId="6"/>
  </si>
  <si>
    <t>契約上限額に対する割合</t>
    <rPh sb="0" eb="5">
      <t>ケイヤクジョウゲンガク</t>
    </rPh>
    <rPh sb="6" eb="7">
      <t>タイ</t>
    </rPh>
    <rPh sb="9" eb="11">
      <t>ワリアイ</t>
    </rPh>
    <phoneticPr fontId="6"/>
  </si>
  <si>
    <t>印</t>
    <phoneticPr fontId="6"/>
  </si>
  <si>
    <t>ー</t>
    <phoneticPr fontId="6"/>
  </si>
  <si>
    <t>１　人件費</t>
    <rPh sb="2" eb="5">
      <t>ジンケンヒ</t>
    </rPh>
    <phoneticPr fontId="6"/>
  </si>
  <si>
    <t>受託希望校：</t>
    <rPh sb="0" eb="2">
      <t>ジュタク</t>
    </rPh>
    <rPh sb="2" eb="5">
      <t>キボウコウ</t>
    </rPh>
    <phoneticPr fontId="6"/>
  </si>
  <si>
    <t>校名</t>
    <rPh sb="0" eb="2">
      <t>コウメイ</t>
    </rPh>
    <phoneticPr fontId="13"/>
  </si>
  <si>
    <t>志村小</t>
    <rPh sb="0" eb="2">
      <t>シムラ</t>
    </rPh>
    <rPh sb="2" eb="3">
      <t>ショウ</t>
    </rPh>
    <phoneticPr fontId="13"/>
  </si>
  <si>
    <t>志村第一小</t>
    <rPh sb="0" eb="4">
      <t>シムラダイイチ</t>
    </rPh>
    <rPh sb="4" eb="5">
      <t>ショウ</t>
    </rPh>
    <phoneticPr fontId="13"/>
  </si>
  <si>
    <t>志村第四小</t>
    <rPh sb="0" eb="5">
      <t>シムラダイヨンショウ</t>
    </rPh>
    <phoneticPr fontId="13"/>
  </si>
  <si>
    <t>志村第五小</t>
    <rPh sb="0" eb="2">
      <t>シムラ</t>
    </rPh>
    <rPh sb="2" eb="4">
      <t>ダイゴ</t>
    </rPh>
    <rPh sb="4" eb="5">
      <t>ショウ</t>
    </rPh>
    <phoneticPr fontId="13"/>
  </si>
  <si>
    <t>蓮根小</t>
    <rPh sb="0" eb="2">
      <t>ハスネ</t>
    </rPh>
    <rPh sb="2" eb="3">
      <t>ショウ</t>
    </rPh>
    <phoneticPr fontId="13"/>
  </si>
  <si>
    <t>上板橋第四小</t>
    <rPh sb="0" eb="3">
      <t>カミイタバシ</t>
    </rPh>
    <rPh sb="3" eb="5">
      <t>ダイヨン</t>
    </rPh>
    <rPh sb="5" eb="6">
      <t>ショウ</t>
    </rPh>
    <phoneticPr fontId="13"/>
  </si>
  <si>
    <t>弥生小</t>
    <rPh sb="0" eb="3">
      <t>ヤヨイショウ</t>
    </rPh>
    <phoneticPr fontId="13"/>
  </si>
  <si>
    <t>成増小</t>
    <rPh sb="0" eb="2">
      <t>ナリマス</t>
    </rPh>
    <rPh sb="2" eb="3">
      <t>ショウ</t>
    </rPh>
    <phoneticPr fontId="13"/>
  </si>
  <si>
    <t>成増ヶ丘小</t>
    <rPh sb="0" eb="2">
      <t>ナリマス</t>
    </rPh>
    <rPh sb="3" eb="4">
      <t>オカ</t>
    </rPh>
    <rPh sb="4" eb="5">
      <t>ショウ</t>
    </rPh>
    <phoneticPr fontId="13"/>
  </si>
  <si>
    <t>高島第五小</t>
    <rPh sb="0" eb="2">
      <t>タカシマ</t>
    </rPh>
    <rPh sb="2" eb="4">
      <t>ダイゴ</t>
    </rPh>
    <rPh sb="4" eb="5">
      <t>ショウ</t>
    </rPh>
    <phoneticPr fontId="13"/>
  </si>
  <si>
    <t>さんさん予測</t>
    <rPh sb="4" eb="6">
      <t>ヨソク</t>
    </rPh>
    <phoneticPr fontId="6"/>
  </si>
  <si>
    <t>きらきら（土曜含む）予測</t>
    <rPh sb="5" eb="8">
      <t>ドヨウフク</t>
    </rPh>
    <rPh sb="10" eb="12">
      <t>ヨソク</t>
    </rPh>
    <phoneticPr fontId="6"/>
  </si>
  <si>
    <t>利用予測人数</t>
    <rPh sb="0" eb="2">
      <t>リヨウ</t>
    </rPh>
    <rPh sb="2" eb="4">
      <t>ヨソク</t>
    </rPh>
    <rPh sb="4" eb="6">
      <t>ニンズウ</t>
    </rPh>
    <phoneticPr fontId="6"/>
  </si>
  <si>
    <t>令和８年度あいキッズ事業等運営委託事業者選定
　提案金額見積書</t>
    <rPh sb="12" eb="13">
      <t>トウ</t>
    </rPh>
    <rPh sb="17" eb="19">
      <t>ジギョウ</t>
    </rPh>
    <rPh sb="19" eb="20">
      <t>シャ</t>
    </rPh>
    <rPh sb="24" eb="28">
      <t>テイアンキンガク</t>
    </rPh>
    <rPh sb="28" eb="31">
      <t>ミツモリショ</t>
    </rPh>
    <phoneticPr fontId="6"/>
  </si>
  <si>
    <t>人：さん</t>
    <rPh sb="0" eb="1">
      <t>ヒト</t>
    </rPh>
    <phoneticPr fontId="6"/>
  </si>
  <si>
    <t>人：きら</t>
    <rPh sb="0" eb="1">
      <t>ヒト</t>
    </rPh>
    <phoneticPr fontId="6"/>
  </si>
  <si>
    <t>人：朝</t>
    <rPh sb="0" eb="1">
      <t>ヒト</t>
    </rPh>
    <rPh sb="2" eb="3">
      <t>アサ</t>
    </rPh>
    <phoneticPr fontId="6"/>
  </si>
  <si>
    <t>人：不登校</t>
    <rPh sb="0" eb="1">
      <t>ヒト</t>
    </rPh>
    <rPh sb="2" eb="5">
      <t>フトウコウ</t>
    </rPh>
    <phoneticPr fontId="6"/>
  </si>
  <si>
    <t>利用規模</t>
    <phoneticPr fontId="6"/>
  </si>
  <si>
    <t>利用予測人数
（さんさん・きらきら計）</t>
    <rPh sb="0" eb="2">
      <t>リヨウ</t>
    </rPh>
    <rPh sb="2" eb="4">
      <t>ヨソク</t>
    </rPh>
    <rPh sb="4" eb="6">
      <t>ニンズウ</t>
    </rPh>
    <rPh sb="17" eb="18">
      <t>ケイ</t>
    </rPh>
    <phoneticPr fontId="6"/>
  </si>
  <si>
    <t>２　管理費及び事業費</t>
    <rPh sb="2" eb="5">
      <t>カンリヒ</t>
    </rPh>
    <rPh sb="5" eb="6">
      <t>オヨ</t>
    </rPh>
    <rPh sb="7" eb="10">
      <t>ジギョウヒ</t>
    </rPh>
    <phoneticPr fontId="6"/>
  </si>
  <si>
    <t>地域サポーター事業年間回数</t>
    <rPh sb="0" eb="2">
      <t>チイキ</t>
    </rPh>
    <rPh sb="7" eb="9">
      <t>ジギョウ</t>
    </rPh>
    <rPh sb="9" eb="13">
      <t>ネンカンカイスウ</t>
    </rPh>
    <phoneticPr fontId="6"/>
  </si>
  <si>
    <t>回</t>
    <rPh sb="0" eb="1">
      <t>カイ</t>
    </rPh>
    <phoneticPr fontId="6"/>
  </si>
  <si>
    <t>事業者名</t>
    <phoneticPr fontId="6"/>
  </si>
  <si>
    <t>：</t>
    <phoneticPr fontId="6"/>
  </si>
  <si>
    <t>(１)あいキッズ事業：さんさんタイム（放課後子ども教室推進事業）</t>
    <rPh sb="8" eb="10">
      <t>ジギョウ</t>
    </rPh>
    <rPh sb="27" eb="29">
      <t>スイシン</t>
    </rPh>
    <phoneticPr fontId="6"/>
  </si>
  <si>
    <t>（３）小学生の朝の居場所事業</t>
    <rPh sb="3" eb="6">
      <t>ショウガクセイ</t>
    </rPh>
    <rPh sb="7" eb="8">
      <t>アサ</t>
    </rPh>
    <rPh sb="9" eb="14">
      <t>イバショジギョウ</t>
    </rPh>
    <phoneticPr fontId="6"/>
  </si>
  <si>
    <t>（４）不登校児等の居場所事業</t>
    <rPh sb="3" eb="8">
      <t>フトウコウジトウ</t>
    </rPh>
    <rPh sb="9" eb="14">
      <t>イバショジギョウ</t>
    </rPh>
    <phoneticPr fontId="6"/>
  </si>
  <si>
    <t>利用予測⇒管理費等区分</t>
    <rPh sb="0" eb="4">
      <t>リヨウヨソク</t>
    </rPh>
    <rPh sb="5" eb="8">
      <t>カンリヒ</t>
    </rPh>
    <rPh sb="8" eb="9">
      <t>トウ</t>
    </rPh>
    <rPh sb="9" eb="11">
      <t>クブン</t>
    </rPh>
    <phoneticPr fontId="6"/>
  </si>
  <si>
    <t>利用予測計</t>
    <rPh sb="0" eb="2">
      <t>リヨウ</t>
    </rPh>
    <rPh sb="2" eb="4">
      <t>ヨソク</t>
    </rPh>
    <rPh sb="4" eb="5">
      <t>ケイ</t>
    </rPh>
    <phoneticPr fontId="6"/>
  </si>
  <si>
    <t>◎管理費及び事業費の算定資料</t>
    <rPh sb="1" eb="4">
      <t>カンリヒ</t>
    </rPh>
    <rPh sb="4" eb="5">
      <t>オヨ</t>
    </rPh>
    <rPh sb="6" eb="9">
      <t>ジギョウヒ</t>
    </rPh>
    <rPh sb="10" eb="12">
      <t>サンテイ</t>
    </rPh>
    <rPh sb="12" eb="14">
      <t>シリョウ</t>
    </rPh>
    <phoneticPr fontId="6"/>
  </si>
  <si>
    <t>・</t>
    <phoneticPr fontId="6"/>
  </si>
  <si>
    <t>保育公定価格（人件費算定資料※に同じ）における管理費及び事業費を参考に計算しています。また、下表の利用予測人数は、あいキッズ事業のさんさんタイム及びきらきらタイムの利用予測人数に基づくものです。</t>
    <rPh sb="7" eb="10">
      <t>ジンケンヒ</t>
    </rPh>
    <rPh sb="10" eb="14">
      <t>サンテイシリョウ</t>
    </rPh>
    <rPh sb="16" eb="17">
      <t>オナ</t>
    </rPh>
    <rPh sb="23" eb="26">
      <t>カンリヒ</t>
    </rPh>
    <rPh sb="26" eb="27">
      <t>オヨ</t>
    </rPh>
    <rPh sb="28" eb="31">
      <t>ジギョウヒ</t>
    </rPh>
    <rPh sb="32" eb="34">
      <t>サンコウ</t>
    </rPh>
    <rPh sb="35" eb="37">
      <t>ケイサン</t>
    </rPh>
    <rPh sb="46" eb="48">
      <t>カヒョウ</t>
    </rPh>
    <rPh sb="49" eb="51">
      <t>リヨウ</t>
    </rPh>
    <rPh sb="51" eb="53">
      <t>ヨソク</t>
    </rPh>
    <rPh sb="53" eb="55">
      <t>ニンズウ</t>
    </rPh>
    <rPh sb="62" eb="64">
      <t>ジギョウ</t>
    </rPh>
    <rPh sb="72" eb="73">
      <t>オヨ</t>
    </rPh>
    <rPh sb="82" eb="86">
      <t>リヨウヨソク</t>
    </rPh>
    <rPh sb="86" eb="88">
      <t>ニンズウ</t>
    </rPh>
    <rPh sb="89" eb="90">
      <t>モト</t>
    </rPh>
    <phoneticPr fontId="6"/>
  </si>
  <si>
    <t>地域サポーター事業を、年間最低の50回より多く実施する場合、以下右表に応じた金額を、事業費に加算します。</t>
    <rPh sb="0" eb="2">
      <t>チイキ</t>
    </rPh>
    <rPh sb="7" eb="9">
      <t>ジギョウ</t>
    </rPh>
    <rPh sb="11" eb="13">
      <t>ネンカン</t>
    </rPh>
    <rPh sb="13" eb="15">
      <t>サイテイ</t>
    </rPh>
    <rPh sb="18" eb="19">
      <t>カイ</t>
    </rPh>
    <rPh sb="21" eb="22">
      <t>オオ</t>
    </rPh>
    <rPh sb="23" eb="25">
      <t>ジッシ</t>
    </rPh>
    <rPh sb="27" eb="29">
      <t>バアイ</t>
    </rPh>
    <rPh sb="30" eb="32">
      <t>イカ</t>
    </rPh>
    <rPh sb="32" eb="34">
      <t>ミギヒョウ</t>
    </rPh>
    <rPh sb="35" eb="36">
      <t>オウ</t>
    </rPh>
    <rPh sb="38" eb="40">
      <t>キンガク</t>
    </rPh>
    <rPh sb="42" eb="45">
      <t>ジギョウヒ</t>
    </rPh>
    <rPh sb="46" eb="48">
      <t>カサン</t>
    </rPh>
    <phoneticPr fontId="6"/>
  </si>
  <si>
    <t>利用予測人数</t>
    <rPh sb="0" eb="2">
      <t>リヨウ</t>
    </rPh>
    <rPh sb="2" eb="4">
      <t>ヨソク</t>
    </rPh>
    <rPh sb="4" eb="6">
      <t>ニンズウ</t>
    </rPh>
    <phoneticPr fontId="13"/>
  </si>
  <si>
    <t>管理費合計額</t>
    <rPh sb="0" eb="3">
      <t>カンリヒ</t>
    </rPh>
    <rPh sb="3" eb="6">
      <t>ゴウケイガク</t>
    </rPh>
    <phoneticPr fontId="13"/>
  </si>
  <si>
    <t>事業費合計額</t>
    <rPh sb="0" eb="3">
      <t>ジギョウヒ</t>
    </rPh>
    <rPh sb="3" eb="6">
      <t>ゴウケイガク</t>
    </rPh>
    <phoneticPr fontId="13"/>
  </si>
  <si>
    <t>管理費及び事業費
合計額</t>
    <rPh sb="0" eb="3">
      <t>カンリヒ</t>
    </rPh>
    <rPh sb="3" eb="4">
      <t>オヨ</t>
    </rPh>
    <rPh sb="5" eb="8">
      <t>ジギョウヒ</t>
    </rPh>
    <rPh sb="9" eb="12">
      <t>ゴウケイガク</t>
    </rPh>
    <phoneticPr fontId="13"/>
  </si>
  <si>
    <t>地域サポーター事業
年間回数</t>
    <rPh sb="0" eb="2">
      <t>チイキ</t>
    </rPh>
    <rPh sb="7" eb="9">
      <t>ジギョウ</t>
    </rPh>
    <rPh sb="10" eb="12">
      <t>ネンカン</t>
    </rPh>
    <rPh sb="12" eb="14">
      <t>カイスウ</t>
    </rPh>
    <phoneticPr fontId="13"/>
  </si>
  <si>
    <t>地域サポーター事業
加算分</t>
    <rPh sb="0" eb="2">
      <t>チイキ</t>
    </rPh>
    <rPh sb="7" eb="9">
      <t>ジギョウ</t>
    </rPh>
    <rPh sb="10" eb="12">
      <t>カサン</t>
    </rPh>
    <rPh sb="12" eb="13">
      <t>ブン</t>
    </rPh>
    <phoneticPr fontId="13"/>
  </si>
  <si>
    <t>40人以内</t>
    <rPh sb="2" eb="3">
      <t>ニン</t>
    </rPh>
    <rPh sb="3" eb="5">
      <t>イナイ</t>
    </rPh>
    <phoneticPr fontId="6"/>
  </si>
  <si>
    <t>41人～50人</t>
    <rPh sb="2" eb="3">
      <t>ニン</t>
    </rPh>
    <rPh sb="6" eb="7">
      <t>ニン</t>
    </rPh>
    <phoneticPr fontId="6"/>
  </si>
  <si>
    <t>51回～75回</t>
    <rPh sb="2" eb="3">
      <t>カイ</t>
    </rPh>
    <rPh sb="6" eb="7">
      <t>カイ</t>
    </rPh>
    <phoneticPr fontId="3"/>
  </si>
  <si>
    <t>51人～60人</t>
    <rPh sb="2" eb="3">
      <t>ニン</t>
    </rPh>
    <rPh sb="6" eb="7">
      <t>ニン</t>
    </rPh>
    <phoneticPr fontId="6"/>
  </si>
  <si>
    <t>76回～100回</t>
    <rPh sb="2" eb="3">
      <t>カイ</t>
    </rPh>
    <rPh sb="7" eb="8">
      <t>カイ</t>
    </rPh>
    <phoneticPr fontId="3"/>
  </si>
  <si>
    <t>61人～70人</t>
    <rPh sb="2" eb="3">
      <t>ニン</t>
    </rPh>
    <rPh sb="6" eb="7">
      <t>ニン</t>
    </rPh>
    <phoneticPr fontId="6"/>
  </si>
  <si>
    <t>101回～125回</t>
    <rPh sb="3" eb="4">
      <t>カイ</t>
    </rPh>
    <rPh sb="8" eb="9">
      <t>カイ</t>
    </rPh>
    <phoneticPr fontId="3"/>
  </si>
  <si>
    <t>71人～80人</t>
    <rPh sb="2" eb="3">
      <t>ニン</t>
    </rPh>
    <rPh sb="6" eb="7">
      <t>ニン</t>
    </rPh>
    <phoneticPr fontId="6"/>
  </si>
  <si>
    <t>126回～150回</t>
    <rPh sb="3" eb="4">
      <t>カイ</t>
    </rPh>
    <rPh sb="8" eb="9">
      <t>カイ</t>
    </rPh>
    <phoneticPr fontId="3"/>
  </si>
  <si>
    <t>81人～90人</t>
    <rPh sb="2" eb="3">
      <t>ニン</t>
    </rPh>
    <rPh sb="6" eb="7">
      <t>ニン</t>
    </rPh>
    <phoneticPr fontId="6"/>
  </si>
  <si>
    <t>151回～175回</t>
    <rPh sb="3" eb="4">
      <t>カイ</t>
    </rPh>
    <rPh sb="8" eb="9">
      <t>カイ</t>
    </rPh>
    <phoneticPr fontId="3"/>
  </si>
  <si>
    <t>91人～100人</t>
    <rPh sb="2" eb="3">
      <t>ニン</t>
    </rPh>
    <rPh sb="7" eb="8">
      <t>ニン</t>
    </rPh>
    <phoneticPr fontId="6"/>
  </si>
  <si>
    <t>176回～200回</t>
    <rPh sb="3" eb="4">
      <t>カイ</t>
    </rPh>
    <rPh sb="8" eb="9">
      <t>カイ</t>
    </rPh>
    <phoneticPr fontId="3"/>
  </si>
  <si>
    <t>101人～110人</t>
    <rPh sb="3" eb="4">
      <t>ニン</t>
    </rPh>
    <rPh sb="8" eb="9">
      <t>ニン</t>
    </rPh>
    <phoneticPr fontId="6"/>
  </si>
  <si>
    <t>201回以上</t>
    <rPh sb="3" eb="4">
      <t>カイ</t>
    </rPh>
    <rPh sb="4" eb="6">
      <t>イジョウ</t>
    </rPh>
    <phoneticPr fontId="3"/>
  </si>
  <si>
    <t>111人～120人</t>
    <rPh sb="3" eb="4">
      <t>ニン</t>
    </rPh>
    <rPh sb="8" eb="9">
      <t>ニン</t>
    </rPh>
    <phoneticPr fontId="6"/>
  </si>
  <si>
    <t>121人～130人</t>
    <rPh sb="3" eb="4">
      <t>ニン</t>
    </rPh>
    <rPh sb="8" eb="9">
      <t>ニン</t>
    </rPh>
    <phoneticPr fontId="6"/>
  </si>
  <si>
    <t>131人～140人</t>
    <rPh sb="3" eb="4">
      <t>ニン</t>
    </rPh>
    <rPh sb="8" eb="9">
      <t>ニン</t>
    </rPh>
    <phoneticPr fontId="6"/>
  </si>
  <si>
    <t>141人～150人</t>
    <rPh sb="3" eb="4">
      <t>ニン</t>
    </rPh>
    <rPh sb="8" eb="9">
      <t>ニン</t>
    </rPh>
    <phoneticPr fontId="6"/>
  </si>
  <si>
    <t>151人～160人</t>
    <rPh sb="3" eb="4">
      <t>ニン</t>
    </rPh>
    <rPh sb="8" eb="9">
      <t>ニン</t>
    </rPh>
    <phoneticPr fontId="6"/>
  </si>
  <si>
    <t>161人～170人</t>
    <rPh sb="3" eb="4">
      <t>ニン</t>
    </rPh>
    <rPh sb="8" eb="9">
      <t>ニン</t>
    </rPh>
    <phoneticPr fontId="6"/>
  </si>
  <si>
    <t>171人～180人</t>
    <rPh sb="3" eb="4">
      <t>ニン</t>
    </rPh>
    <rPh sb="8" eb="9">
      <t>ニン</t>
    </rPh>
    <phoneticPr fontId="6"/>
  </si>
  <si>
    <t>181人～190人</t>
    <rPh sb="3" eb="4">
      <t>ニン</t>
    </rPh>
    <rPh sb="8" eb="9">
      <t>ニン</t>
    </rPh>
    <phoneticPr fontId="6"/>
  </si>
  <si>
    <t>191人～200人</t>
    <rPh sb="3" eb="4">
      <t>ニン</t>
    </rPh>
    <rPh sb="8" eb="9">
      <t>ニン</t>
    </rPh>
    <phoneticPr fontId="6"/>
  </si>
  <si>
    <t>201人～210人</t>
    <rPh sb="3" eb="4">
      <t>ニン</t>
    </rPh>
    <rPh sb="8" eb="9">
      <t>ニン</t>
    </rPh>
    <phoneticPr fontId="6"/>
  </si>
  <si>
    <t>211人～220人</t>
    <rPh sb="3" eb="4">
      <t>ニン</t>
    </rPh>
    <rPh sb="8" eb="9">
      <t>ニン</t>
    </rPh>
    <phoneticPr fontId="6"/>
  </si>
  <si>
    <t>221人～230人</t>
    <rPh sb="3" eb="4">
      <t>ニン</t>
    </rPh>
    <rPh sb="8" eb="9">
      <t>ニン</t>
    </rPh>
    <phoneticPr fontId="6"/>
  </si>
  <si>
    <t>管理費+事業費</t>
    <rPh sb="0" eb="3">
      <t>カンリヒ</t>
    </rPh>
    <rPh sb="4" eb="7">
      <t>ジギョウヒ</t>
    </rPh>
    <phoneticPr fontId="6"/>
  </si>
  <si>
    <t>81～120人</t>
    <rPh sb="6" eb="7">
      <t>ニン</t>
    </rPh>
    <phoneticPr fontId="6"/>
  </si>
  <si>
    <t>161～200人</t>
    <rPh sb="7" eb="8">
      <t>ニン</t>
    </rPh>
    <phoneticPr fontId="6"/>
  </si>
  <si>
    <t>121～160人</t>
    <rPh sb="7" eb="8">
      <t>ニン</t>
    </rPh>
    <phoneticPr fontId="6"/>
  </si>
  <si>
    <t>利用規模人数</t>
    <rPh sb="0" eb="4">
      <t>リヨウキボ</t>
    </rPh>
    <rPh sb="4" eb="6">
      <t>ニンズウ</t>
    </rPh>
    <phoneticPr fontId="6"/>
  </si>
  <si>
    <t>↓サポ区分★消さないで</t>
    <rPh sb="3" eb="5">
      <t>クブン</t>
    </rPh>
    <rPh sb="6" eb="7">
      <t>ケ</t>
    </rPh>
    <phoneticPr fontId="6"/>
  </si>
  <si>
    <t>支援単位</t>
    <rPh sb="0" eb="2">
      <t>シエン</t>
    </rPh>
    <rPh sb="2" eb="4">
      <t>タンイ</t>
    </rPh>
    <phoneticPr fontId="6"/>
  </si>
  <si>
    <t>きら（土）</t>
    <rPh sb="3" eb="4">
      <t>ド</t>
    </rPh>
    <phoneticPr fontId="6"/>
  </si>
  <si>
    <t>（２）あいキッズ事業：きらきらタイム（放課後児童健全育成事業）【土曜を含む】</t>
    <rPh sb="8" eb="10">
      <t>ジギョウ</t>
    </rPh>
    <rPh sb="32" eb="34">
      <t>ドヨウ</t>
    </rPh>
    <rPh sb="35" eb="36">
      <t>フク</t>
    </rPh>
    <phoneticPr fontId="6"/>
  </si>
  <si>
    <t>231人～240人</t>
    <rPh sb="3" eb="4">
      <t>ニン</t>
    </rPh>
    <rPh sb="8" eb="9">
      <t>ニン</t>
    </rPh>
    <phoneticPr fontId="6"/>
  </si>
  <si>
    <t>241人以上</t>
    <rPh sb="3" eb="4">
      <t>ニン</t>
    </rPh>
    <rPh sb="4" eb="6">
      <t>イジョウ</t>
    </rPh>
    <phoneticPr fontId="6"/>
  </si>
  <si>
    <t>（利用規模に関わらず一律）</t>
    <rPh sb="1" eb="3">
      <t>リヨウ</t>
    </rPh>
    <rPh sb="3" eb="5">
      <t>キボ</t>
    </rPh>
    <rPh sb="6" eb="7">
      <t>カカ</t>
    </rPh>
    <rPh sb="10" eb="12">
      <t>イチリツ</t>
    </rPh>
    <phoneticPr fontId="6"/>
  </si>
  <si>
    <t>50回</t>
    <rPh sb="2" eb="3">
      <t>カイ</t>
    </rPh>
    <phoneticPr fontId="3"/>
  </si>
  <si>
    <t>※小数点第二以下切り捨てとしています。</t>
    <rPh sb="1" eb="4">
      <t>ショウスウテン</t>
    </rPh>
    <rPh sb="4" eb="6">
      <t>ダイニ</t>
    </rPh>
    <rPh sb="6" eb="8">
      <t>イカ</t>
    </rPh>
    <rPh sb="8" eb="9">
      <t>キ</t>
    </rPh>
    <rPh sb="10" eb="11">
      <t>ス</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</si>
</sst>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00%"/>
    <numFmt numFmtId="178" formatCode="0&quot;人&quot;"/>
    <numFmt numFmtId="179" formatCode="#&quot;人&quot;"/>
    <numFmt numFmtId="180" formatCode="#,##0&quot;円&quot;"/>
  </numFmts>
  <fonts count="25">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HG丸ｺﾞｼｯｸM-PRO"/>
      <family val="3"/>
      <charset val="128"/>
    </font>
    <font>
      <sz val="6"/>
      <name val="游ゴシック"/>
      <family val="3"/>
      <charset val="128"/>
      <scheme val="minor"/>
    </font>
    <font>
      <sz val="10"/>
      <color theme="1"/>
      <name val="HG丸ｺﾞｼｯｸM-PRO"/>
      <family val="3"/>
      <charset val="128"/>
    </font>
    <font>
      <sz val="10.5"/>
      <color rgb="FF000000"/>
      <name val="HG丸ｺﾞｼｯｸM-PRO"/>
      <family val="3"/>
      <charset val="128"/>
    </font>
    <font>
      <sz val="11"/>
      <color rgb="FF000000"/>
      <name val="HG丸ｺﾞｼｯｸM-PRO"/>
      <family val="3"/>
      <charset val="128"/>
    </font>
    <font>
      <sz val="11"/>
      <color theme="1"/>
      <name val="ＭＳ 明朝"/>
      <family val="1"/>
      <charset val="128"/>
    </font>
    <font>
      <sz val="11"/>
      <color theme="1"/>
      <name val="BIZ UDゴシック"/>
      <family val="3"/>
      <charset val="128"/>
    </font>
    <font>
      <b/>
      <sz val="12"/>
      <color theme="1"/>
      <name val="BIZ UDゴシック"/>
      <family val="3"/>
      <charset val="128"/>
    </font>
    <font>
      <sz val="6"/>
      <name val="游ゴシック"/>
      <family val="2"/>
      <charset val="128"/>
      <scheme val="minor"/>
    </font>
    <font>
      <sz val="11"/>
      <color theme="1"/>
      <name val="游ゴシック"/>
      <family val="3"/>
      <charset val="128"/>
      <scheme val="minor"/>
    </font>
    <font>
      <sz val="12"/>
      <color theme="1"/>
      <name val="BIZ UDゴシック"/>
      <family val="3"/>
      <charset val="128"/>
    </font>
    <font>
      <sz val="12"/>
      <color rgb="FFFF0000"/>
      <name val="BIZ UDゴシック"/>
      <family val="3"/>
      <charset val="128"/>
    </font>
    <font>
      <b/>
      <sz val="18"/>
      <color theme="1"/>
      <name val="BIZ UDゴシック"/>
      <family val="3"/>
      <charset val="128"/>
    </font>
    <font>
      <b/>
      <sz val="14"/>
      <color theme="1"/>
      <name val="BIZ UDゴシック"/>
      <family val="3"/>
      <charset val="128"/>
    </font>
    <font>
      <sz val="14"/>
      <color theme="1"/>
      <name val="BIZ UDゴシック"/>
      <family val="3"/>
      <charset val="128"/>
    </font>
    <font>
      <sz val="11"/>
      <name val="ＭＳ Ｐ明朝"/>
      <family val="1"/>
      <charset val="128"/>
    </font>
    <font>
      <sz val="12"/>
      <name val="BIZ UDゴシック"/>
      <family val="3"/>
      <charset val="128"/>
    </font>
    <font>
      <b/>
      <sz val="9"/>
      <color indexed="81"/>
      <name val="MS P ゴシック"/>
      <family val="3"/>
      <charset val="128"/>
    </font>
    <font>
      <sz val="12"/>
      <color theme="0"/>
      <name val="BIZ UDゴシック"/>
      <family val="3"/>
      <charset val="128"/>
    </font>
    <font>
      <sz val="12"/>
      <color theme="2" tint="-9.9978637043366805E-2"/>
      <name val="BIZ UDゴシック"/>
      <family val="3"/>
      <charset val="128"/>
    </font>
  </fonts>
  <fills count="9">
    <fill>
      <patternFill patternType="none"/>
    </fill>
    <fill>
      <patternFill patternType="gray125"/>
    </fill>
    <fill>
      <patternFill patternType="solid">
        <fgColor theme="5" tint="0.39997558519241921"/>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diagonal/>
    </border>
  </borders>
  <cellStyleXfs count="13">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14" fillId="0" borderId="0">
      <alignment vertical="center"/>
    </xf>
    <xf numFmtId="0" fontId="3" fillId="0" borderId="0">
      <alignment vertical="center"/>
    </xf>
    <xf numFmtId="0" fontId="3" fillId="0" borderId="0">
      <alignment vertical="center"/>
    </xf>
    <xf numFmtId="0" fontId="3" fillId="0" borderId="0">
      <alignment vertical="center"/>
    </xf>
    <xf numFmtId="0" fontId="2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120">
    <xf numFmtId="0" fontId="0" fillId="0" borderId="0" xfId="0"/>
    <xf numFmtId="0" fontId="5" fillId="0" borderId="0" xfId="0" applyFont="1"/>
    <xf numFmtId="0" fontId="5" fillId="0" borderId="0" xfId="0" applyFont="1" applyAlignment="1">
      <alignment vertical="center"/>
    </xf>
    <xf numFmtId="0" fontId="5" fillId="2" borderId="1" xfId="0" applyFont="1" applyFill="1" applyBorder="1" applyAlignment="1">
      <alignment horizontal="center" vertical="center"/>
    </xf>
    <xf numFmtId="0" fontId="5" fillId="0" borderId="1" xfId="0" applyFont="1" applyBorder="1"/>
    <xf numFmtId="0" fontId="9" fillId="0" borderId="1" xfId="0" applyFont="1" applyBorder="1" applyAlignment="1">
      <alignment horizontal="center" vertical="center" wrapText="1"/>
    </xf>
    <xf numFmtId="0" fontId="5" fillId="0" borderId="1" xfId="0" applyFont="1" applyBorder="1" applyAlignment="1">
      <alignment horizontal="center"/>
    </xf>
    <xf numFmtId="0" fontId="8" fillId="0" borderId="1" xfId="0" applyFont="1" applyBorder="1" applyAlignment="1">
      <alignment horizontal="left" vertical="center" wrapText="1"/>
    </xf>
    <xf numFmtId="0" fontId="5" fillId="2" borderId="1" xfId="0" applyFont="1" applyFill="1" applyBorder="1" applyAlignment="1">
      <alignment horizontal="center"/>
    </xf>
    <xf numFmtId="3" fontId="5" fillId="0" borderId="1" xfId="0" applyNumberFormat="1" applyFont="1" applyBorder="1"/>
    <xf numFmtId="0" fontId="5" fillId="2" borderId="1" xfId="0" applyFont="1" applyFill="1" applyBorder="1" applyAlignment="1">
      <alignment horizontal="center" vertical="center" wrapText="1"/>
    </xf>
    <xf numFmtId="3" fontId="10" fillId="0" borderId="0" xfId="0" applyNumberFormat="1" applyFont="1"/>
    <xf numFmtId="0" fontId="12" fillId="0" borderId="0" xfId="0" applyFont="1" applyAlignment="1">
      <alignment vertical="center"/>
    </xf>
    <xf numFmtId="0" fontId="0" fillId="7" borderId="1" xfId="0" applyFill="1" applyBorder="1" applyAlignment="1">
      <alignment horizontal="center" vertical="center"/>
    </xf>
    <xf numFmtId="0" fontId="0" fillId="0" borderId="1" xfId="0" applyBorder="1" applyAlignment="1">
      <alignment vertical="center" shrinkToFit="1"/>
    </xf>
    <xf numFmtId="0" fontId="0" fillId="7" borderId="1" xfId="0" applyFill="1" applyBorder="1"/>
    <xf numFmtId="0" fontId="0" fillId="0" borderId="1" xfId="0" applyBorder="1"/>
    <xf numFmtId="178" fontId="11" fillId="0" borderId="3" xfId="4" applyNumberFormat="1" applyFont="1" applyBorder="1" applyAlignment="1">
      <alignment horizontal="center" vertical="center"/>
    </xf>
    <xf numFmtId="178" fontId="11" fillId="0" borderId="1" xfId="0" applyNumberFormat="1" applyFont="1" applyBorder="1" applyAlignment="1">
      <alignment horizontal="center" vertical="center"/>
    </xf>
    <xf numFmtId="0" fontId="15" fillId="0" borderId="3" xfId="0" applyFont="1" applyBorder="1" applyAlignment="1">
      <alignment horizontal="center" vertical="center"/>
    </xf>
    <xf numFmtId="0" fontId="0" fillId="0" borderId="3" xfId="0" applyBorder="1"/>
    <xf numFmtId="0" fontId="15" fillId="0" borderId="0" xfId="0" applyFont="1"/>
    <xf numFmtId="0" fontId="15" fillId="0" borderId="0" xfId="0" applyFont="1" applyAlignment="1">
      <alignment horizontal="centerContinuous" vertical="center"/>
    </xf>
    <xf numFmtId="0" fontId="15" fillId="0" borderId="0" xfId="0" applyFont="1" applyAlignment="1">
      <alignment vertical="center"/>
    </xf>
    <xf numFmtId="0" fontId="16" fillId="0" borderId="0" xfId="0" applyFont="1"/>
    <xf numFmtId="0" fontId="15" fillId="3" borderId="4"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7" xfId="0" applyFont="1" applyBorder="1"/>
    <xf numFmtId="0" fontId="15" fillId="0" borderId="10" xfId="0" applyFont="1" applyBorder="1" applyAlignment="1">
      <alignment horizontal="center"/>
    </xf>
    <xf numFmtId="9" fontId="15" fillId="0" borderId="0" xfId="2" applyFont="1" applyAlignment="1"/>
    <xf numFmtId="0" fontId="15" fillId="0" borderId="7" xfId="0" applyFont="1" applyBorder="1" applyAlignment="1">
      <alignment vertical="center"/>
    </xf>
    <xf numFmtId="0" fontId="15" fillId="0" borderId="10" xfId="0" applyFont="1" applyBorder="1" applyAlignment="1">
      <alignment horizontal="center" vertical="center"/>
    </xf>
    <xf numFmtId="0" fontId="15" fillId="0" borderId="0" xfId="0" applyFont="1" applyFill="1"/>
    <xf numFmtId="0" fontId="15" fillId="0" borderId="0" xfId="0" applyFont="1" applyFill="1" applyBorder="1" applyAlignment="1">
      <alignment horizontal="center" vertical="center"/>
    </xf>
    <xf numFmtId="38" fontId="15" fillId="0" borderId="0" xfId="1" applyFont="1" applyFill="1" applyBorder="1" applyAlignment="1">
      <alignment horizontal="right" vertical="center" wrapText="1"/>
    </xf>
    <xf numFmtId="0" fontId="15" fillId="0" borderId="0" xfId="0" applyFont="1" applyFill="1" applyBorder="1" applyAlignment="1">
      <alignment vertical="center"/>
    </xf>
    <xf numFmtId="38" fontId="15" fillId="0" borderId="0" xfId="1" applyFont="1" applyFill="1" applyBorder="1" applyAlignment="1" applyProtection="1">
      <alignment horizontal="right" vertical="center"/>
      <protection locked="0"/>
    </xf>
    <xf numFmtId="0" fontId="15" fillId="0" borderId="0" xfId="0" applyFont="1" applyBorder="1" applyAlignment="1">
      <alignment horizontal="center" vertical="center"/>
    </xf>
    <xf numFmtId="3" fontId="15" fillId="0" borderId="0" xfId="0" applyNumberFormat="1" applyFont="1" applyBorder="1" applyAlignment="1">
      <alignment horizontal="right" vertical="center"/>
    </xf>
    <xf numFmtId="0" fontId="15" fillId="0" borderId="0" xfId="0" applyFont="1" applyBorder="1" applyAlignment="1">
      <alignment horizontal="right" vertical="center"/>
    </xf>
    <xf numFmtId="0" fontId="15" fillId="0" borderId="0" xfId="0" applyFont="1" applyBorder="1" applyAlignment="1">
      <alignment vertical="center"/>
    </xf>
    <xf numFmtId="0" fontId="15" fillId="0" borderId="0" xfId="0" applyFont="1" applyFill="1" applyBorder="1" applyAlignment="1">
      <alignment horizontal="right" vertical="center"/>
    </xf>
    <xf numFmtId="0" fontId="15" fillId="0" borderId="3" xfId="0" applyFont="1" applyBorder="1" applyAlignment="1">
      <alignment vertical="center"/>
    </xf>
    <xf numFmtId="0" fontId="15" fillId="0" borderId="0" xfId="0" applyFont="1" applyFill="1" applyBorder="1" applyAlignment="1">
      <alignment horizontal="left" vertical="center"/>
    </xf>
    <xf numFmtId="177" fontId="15" fillId="0" borderId="0" xfId="2" applyNumberFormat="1" applyFont="1" applyFill="1" applyBorder="1" applyAlignment="1">
      <alignment horizontal="center" vertical="center"/>
    </xf>
    <xf numFmtId="10" fontId="15" fillId="0" borderId="0" xfId="2" applyNumberFormat="1" applyFont="1" applyFill="1" applyBorder="1" applyAlignment="1">
      <alignment horizontal="center" vertical="center"/>
    </xf>
    <xf numFmtId="10" fontId="15" fillId="0" borderId="0" xfId="2" applyNumberFormat="1" applyFont="1" applyBorder="1" applyAlignment="1">
      <alignment horizontal="center" vertical="center"/>
    </xf>
    <xf numFmtId="0" fontId="15" fillId="0" borderId="0" xfId="0" applyFont="1" applyAlignment="1">
      <alignment horizontal="justify" vertical="center"/>
    </xf>
    <xf numFmtId="0" fontId="15" fillId="0" borderId="3" xfId="0" applyFont="1" applyBorder="1" applyAlignment="1">
      <alignment horizontal="center" vertical="center" shrinkToFit="1"/>
    </xf>
    <xf numFmtId="0" fontId="0" fillId="0" borderId="12" xfId="0" applyBorder="1"/>
    <xf numFmtId="178" fontId="11" fillId="0" borderId="12" xfId="4" applyNumberFormat="1" applyFont="1" applyBorder="1" applyAlignment="1">
      <alignment horizontal="center" vertical="center"/>
    </xf>
    <xf numFmtId="0" fontId="15"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0" fontId="15" fillId="0" borderId="10" xfId="0" applyFont="1" applyBorder="1" applyAlignment="1">
      <alignment horizontal="left" vertical="center"/>
    </xf>
    <xf numFmtId="0" fontId="15" fillId="0" borderId="0" xfId="0" applyFont="1" applyAlignment="1">
      <alignment horizontal="right" vertical="center"/>
    </xf>
    <xf numFmtId="0" fontId="18" fillId="0" borderId="0" xfId="5" applyFont="1">
      <alignment vertical="center"/>
    </xf>
    <xf numFmtId="0" fontId="15" fillId="0" borderId="0" xfId="5" applyFont="1">
      <alignment vertical="center"/>
    </xf>
    <xf numFmtId="0" fontId="19" fillId="0" borderId="0" xfId="5" applyFont="1">
      <alignment vertical="center"/>
    </xf>
    <xf numFmtId="0" fontId="15" fillId="7" borderId="13" xfId="6" applyFont="1" applyFill="1" applyBorder="1" applyAlignment="1">
      <alignment horizontal="center" vertical="center" shrinkToFit="1"/>
    </xf>
    <xf numFmtId="0" fontId="15" fillId="7" borderId="14" xfId="6" applyFont="1" applyFill="1" applyBorder="1" applyAlignment="1">
      <alignment horizontal="center" vertical="center" wrapText="1" shrinkToFit="1"/>
    </xf>
    <xf numFmtId="0" fontId="15" fillId="7" borderId="15" xfId="6" applyFont="1" applyFill="1" applyBorder="1" applyAlignment="1">
      <alignment horizontal="center" vertical="center" wrapText="1" shrinkToFit="1"/>
    </xf>
    <xf numFmtId="179" fontId="15" fillId="0" borderId="16" xfId="7" applyNumberFormat="1" applyFont="1" applyBorder="1" applyAlignment="1">
      <alignment horizontal="center" vertical="center"/>
    </xf>
    <xf numFmtId="180" fontId="21" fillId="0" borderId="17" xfId="8" applyNumberFormat="1" applyFont="1" applyBorder="1">
      <alignment vertical="center"/>
    </xf>
    <xf numFmtId="180" fontId="21" fillId="0" borderId="2" xfId="8" applyNumberFormat="1" applyFont="1" applyBorder="1">
      <alignment vertical="center"/>
    </xf>
    <xf numFmtId="0" fontId="21" fillId="0" borderId="18" xfId="8" applyFont="1" applyBorder="1" applyAlignment="1">
      <alignment horizontal="center" vertical="center"/>
    </xf>
    <xf numFmtId="0" fontId="21" fillId="0" borderId="19" xfId="8" applyFont="1" applyBorder="1" applyAlignment="1">
      <alignment horizontal="center" vertical="center"/>
    </xf>
    <xf numFmtId="180" fontId="21" fillId="0" borderId="20" xfId="8" applyNumberFormat="1" applyFont="1" applyBorder="1">
      <alignment vertical="center"/>
    </xf>
    <xf numFmtId="179" fontId="15" fillId="0" borderId="21" xfId="7" applyNumberFormat="1" applyFont="1" applyBorder="1" applyAlignment="1">
      <alignment horizontal="center" vertical="center"/>
    </xf>
    <xf numFmtId="38" fontId="0" fillId="0" borderId="1" xfId="1" applyFont="1" applyBorder="1" applyAlignment="1"/>
    <xf numFmtId="180" fontId="21" fillId="0" borderId="23" xfId="8" applyNumberFormat="1" applyFont="1" applyBorder="1">
      <alignment vertical="center"/>
    </xf>
    <xf numFmtId="0" fontId="15" fillId="0" borderId="0" xfId="5" applyFont="1" applyAlignment="1">
      <alignment vertical="center"/>
    </xf>
    <xf numFmtId="179" fontId="15" fillId="0" borderId="24" xfId="7" applyNumberFormat="1" applyFont="1" applyBorder="1" applyAlignment="1">
      <alignment horizontal="center" vertical="center"/>
    </xf>
    <xf numFmtId="180" fontId="21" fillId="0" borderId="25" xfId="8" applyNumberFormat="1" applyFont="1" applyBorder="1">
      <alignment vertical="center"/>
    </xf>
    <xf numFmtId="180" fontId="21" fillId="0" borderId="20" xfId="8" applyNumberFormat="1" applyFont="1" applyFill="1" applyBorder="1">
      <alignment vertical="center"/>
    </xf>
    <xf numFmtId="180" fontId="21" fillId="0" borderId="26" xfId="8" applyNumberFormat="1" applyFont="1" applyFill="1" applyBorder="1">
      <alignment vertical="center"/>
    </xf>
    <xf numFmtId="0" fontId="0" fillId="8" borderId="1" xfId="0" applyFill="1" applyBorder="1"/>
    <xf numFmtId="38" fontId="0" fillId="8" borderId="1" xfId="1" applyFont="1" applyFill="1" applyBorder="1" applyAlignment="1"/>
    <xf numFmtId="0" fontId="0" fillId="0" borderId="27" xfId="0" applyFill="1" applyBorder="1"/>
    <xf numFmtId="0" fontId="23" fillId="0" borderId="0" xfId="0" applyFont="1"/>
    <xf numFmtId="0" fontId="23" fillId="0" borderId="22" xfId="0" applyFont="1" applyBorder="1"/>
    <xf numFmtId="0" fontId="24" fillId="0" borderId="0" xfId="0" applyFont="1"/>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38" fontId="15" fillId="4" borderId="8" xfId="1" applyFont="1" applyFill="1" applyBorder="1" applyAlignment="1" applyProtection="1">
      <alignment horizontal="right" vertical="center"/>
      <protection locked="0"/>
    </xf>
    <xf numFmtId="38" fontId="15" fillId="4" borderId="9" xfId="1" applyFont="1" applyFill="1" applyBorder="1" applyAlignment="1" applyProtection="1">
      <alignment horizontal="right" vertical="center"/>
      <protection locked="0"/>
    </xf>
    <xf numFmtId="0" fontId="15" fillId="0" borderId="0" xfId="0" applyFont="1" applyAlignment="1">
      <alignment horizontal="left"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5" fillId="3" borderId="1" xfId="0" applyFont="1" applyFill="1" applyBorder="1" applyAlignment="1" applyProtection="1">
      <alignment horizontal="center" vertical="center"/>
      <protection locked="0"/>
    </xf>
    <xf numFmtId="0" fontId="15" fillId="3" borderId="4" xfId="0" applyFont="1" applyFill="1" applyBorder="1" applyAlignment="1">
      <alignment horizontal="center" vertical="center"/>
    </xf>
    <xf numFmtId="38" fontId="15" fillId="0" borderId="1" xfId="1" applyFont="1" applyBorder="1" applyAlignment="1">
      <alignment horizontal="right" vertical="center" wrapText="1"/>
    </xf>
    <xf numFmtId="38" fontId="15" fillId="0" borderId="2" xfId="1" applyFont="1" applyBorder="1" applyAlignment="1">
      <alignment horizontal="right" vertical="center" wrapText="1"/>
    </xf>
    <xf numFmtId="0" fontId="12" fillId="0" borderId="0" xfId="0" applyFont="1" applyAlignment="1">
      <alignment horizontal="right" vertical="center"/>
    </xf>
    <xf numFmtId="0" fontId="18" fillId="7" borderId="11" xfId="0" applyFont="1" applyFill="1" applyBorder="1" applyAlignment="1" applyProtection="1">
      <alignment horizontal="center" vertical="center"/>
      <protection locked="0"/>
    </xf>
    <xf numFmtId="0" fontId="18" fillId="7" borderId="6" xfId="0" applyFont="1" applyFill="1" applyBorder="1" applyAlignment="1" applyProtection="1">
      <alignment horizontal="center" vertical="center"/>
      <protection locked="0"/>
    </xf>
    <xf numFmtId="0" fontId="15" fillId="3" borderId="1" xfId="0" applyFont="1" applyFill="1" applyBorder="1" applyAlignment="1">
      <alignment horizontal="center" vertical="center"/>
    </xf>
    <xf numFmtId="0" fontId="15" fillId="0" borderId="0" xfId="0" applyFont="1" applyAlignment="1" applyProtection="1">
      <alignment horizontal="center" vertical="center"/>
      <protection locked="0"/>
    </xf>
    <xf numFmtId="38" fontId="11" fillId="0" borderId="1" xfId="1" applyFont="1" applyBorder="1" applyAlignment="1">
      <alignment horizontal="right" vertical="center" wrapText="1"/>
    </xf>
    <xf numFmtId="38" fontId="11" fillId="0" borderId="2" xfId="1" applyFont="1" applyBorder="1" applyAlignment="1">
      <alignment horizontal="right" vertical="center" wrapText="1"/>
    </xf>
    <xf numFmtId="0" fontId="15" fillId="6" borderId="2" xfId="0" applyFont="1" applyFill="1" applyBorder="1" applyAlignment="1">
      <alignment horizontal="center" vertical="center"/>
    </xf>
    <xf numFmtId="0" fontId="15" fillId="6" borderId="7" xfId="0" applyFont="1" applyFill="1" applyBorder="1" applyAlignment="1">
      <alignment horizontal="center" vertical="center"/>
    </xf>
    <xf numFmtId="0" fontId="15" fillId="6" borderId="3" xfId="0" applyFont="1" applyFill="1" applyBorder="1" applyAlignment="1">
      <alignment horizontal="center" vertical="center"/>
    </xf>
    <xf numFmtId="3" fontId="15" fillId="0" borderId="1" xfId="0" applyNumberFormat="1" applyFont="1" applyBorder="1" applyAlignment="1">
      <alignment horizontal="right" vertical="center"/>
    </xf>
    <xf numFmtId="0" fontId="15" fillId="0" borderId="2" xfId="0" applyFont="1" applyBorder="1" applyAlignment="1">
      <alignment horizontal="right" vertical="center"/>
    </xf>
    <xf numFmtId="38" fontId="15" fillId="0" borderId="1" xfId="1" applyFont="1" applyFill="1" applyBorder="1" applyAlignment="1">
      <alignment horizontal="right" vertical="center"/>
    </xf>
    <xf numFmtId="38" fontId="15" fillId="0" borderId="2" xfId="1" applyFont="1" applyFill="1" applyBorder="1" applyAlignment="1">
      <alignment horizontal="right" vertical="center"/>
    </xf>
    <xf numFmtId="0" fontId="15" fillId="0" borderId="1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176" fontId="15" fillId="5" borderId="11" xfId="2" applyNumberFormat="1" applyFont="1" applyFill="1" applyBorder="1" applyAlignment="1">
      <alignment horizontal="center" vertical="center"/>
    </xf>
    <xf numFmtId="176" fontId="15" fillId="5" borderId="5" xfId="2" applyNumberFormat="1" applyFont="1" applyFill="1" applyBorder="1" applyAlignment="1">
      <alignment horizontal="center" vertical="center"/>
    </xf>
    <xf numFmtId="176" fontId="15" fillId="5" borderId="6" xfId="2" applyNumberFormat="1" applyFont="1" applyFill="1" applyBorder="1" applyAlignment="1">
      <alignment horizontal="center" vertical="center"/>
    </xf>
    <xf numFmtId="0" fontId="15" fillId="0" borderId="0" xfId="5" applyFont="1" applyAlignment="1">
      <alignment horizontal="left" vertical="center" wrapText="1"/>
    </xf>
    <xf numFmtId="0" fontId="5" fillId="0" borderId="0" xfId="0" applyFont="1" applyAlignment="1">
      <alignment horizontal="left" vertical="center"/>
    </xf>
    <xf numFmtId="0" fontId="5" fillId="2" borderId="1"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3" fontId="5" fillId="0" borderId="1" xfId="0" applyNumberFormat="1" applyFont="1" applyBorder="1" applyAlignment="1">
      <alignment horizontal="right" vertical="center"/>
    </xf>
    <xf numFmtId="0" fontId="5" fillId="0" borderId="1" xfId="0" applyFont="1" applyBorder="1" applyAlignment="1">
      <alignment horizontal="right" vertical="center"/>
    </xf>
    <xf numFmtId="0" fontId="7" fillId="0" borderId="3" xfId="0" applyFont="1" applyBorder="1" applyAlignment="1">
      <alignment horizontal="center" vertical="center" wrapText="1"/>
    </xf>
  </cellXfs>
  <cellStyles count="13">
    <cellStyle name="パーセント" xfId="2" builtinId="5"/>
    <cellStyle name="桁区切り" xfId="1" builtinId="6"/>
    <cellStyle name="桁区切り 2" xfId="3" xr:uid="{5663E52A-E5B4-4E2D-BA31-2379F1DD86A7}"/>
    <cellStyle name="桁区切り 2 2" xfId="12" xr:uid="{38E562B3-F767-4855-9F08-B659EB9AC6CB}"/>
    <cellStyle name="標準" xfId="0" builtinId="0"/>
    <cellStyle name="標準 2 2 2" xfId="7" xr:uid="{46AB57E5-57CA-406D-926B-B310CEBF4F57}"/>
    <cellStyle name="標準 2 2 2 2" xfId="11" xr:uid="{D015DB91-0368-4D33-92BA-2901C2848B14}"/>
    <cellStyle name="標準 3 2" xfId="6" xr:uid="{AD645A6F-2B35-4E3B-8857-4BD906C62F1E}"/>
    <cellStyle name="標準 3 2 2" xfId="10" xr:uid="{762F0C0A-841D-4FBE-A037-2A350E761AA3}"/>
    <cellStyle name="標準 4" xfId="5" xr:uid="{C95F2E7C-A2DD-4DD3-9AA1-138337C8BD00}"/>
    <cellStyle name="標準 4 2" xfId="9" xr:uid="{71EEED33-9995-4CA6-A998-1F034E4E714D}"/>
    <cellStyle name="標準 5" xfId="4" xr:uid="{8011300A-5BB0-4892-85A6-8D301F85C612}"/>
    <cellStyle name="標準_コピー ～ 運営委託人件費" xfId="8" xr:uid="{B8E050A4-4A8E-4565-AEDD-5365238738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284160</xdr:colOff>
      <xdr:row>0</xdr:row>
      <xdr:rowOff>33797</xdr:rowOff>
    </xdr:from>
    <xdr:to>
      <xdr:col>8</xdr:col>
      <xdr:colOff>157160</xdr:colOff>
      <xdr:row>1</xdr:row>
      <xdr:rowOff>253118</xdr:rowOff>
    </xdr:to>
    <xdr:sp macro="" textlink="">
      <xdr:nvSpPr>
        <xdr:cNvPr id="3" name="テキスト ボックス 3">
          <a:extLst>
            <a:ext uri="{FF2B5EF4-FFF2-40B4-BE49-F238E27FC236}">
              <a16:creationId xmlns:a16="http://schemas.microsoft.com/office/drawing/2014/main" id="{EE991CA4-FB1F-C822-9B0A-D3E867F8E4AD}"/>
            </a:ext>
          </a:extLst>
        </xdr:cNvPr>
        <xdr:cNvSpPr txBox="1"/>
      </xdr:nvSpPr>
      <xdr:spPr>
        <a:xfrm>
          <a:off x="5675045" y="33797"/>
          <a:ext cx="772584" cy="39791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lIns="0" tIns="0" rIns="0" bIns="0" rtlCol="0" anchor="ctr">
          <a:spAutoFit/>
        </a:bodyPr>
        <a:lstStyle/>
        <a:p>
          <a:pPr algn="ctr"/>
          <a:r>
            <a:rPr lang="ja-JP"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様式</a:t>
          </a:r>
          <a:r>
            <a:rPr lang="ja-JP" altLang="en-US"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８</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135A0-EBA0-446C-BA74-A7E729615B13}">
  <sheetPr>
    <tabColor rgb="FFFFC000"/>
  </sheetPr>
  <dimension ref="A2:M44"/>
  <sheetViews>
    <sheetView tabSelected="1" view="pageBreakPreview" zoomScale="85" zoomScaleNormal="100" zoomScaleSheetLayoutView="85" zoomScalePageLayoutView="96" workbookViewId="0">
      <selection activeCell="D6" sqref="D6:E6"/>
    </sheetView>
  </sheetViews>
  <sheetFormatPr defaultColWidth="8.58203125" defaultRowHeight="14"/>
  <cols>
    <col min="1" max="1" width="2.25" style="21" customWidth="1"/>
    <col min="2" max="2" width="5" style="21" customWidth="1"/>
    <col min="3" max="3" width="23.4140625" style="21" customWidth="1"/>
    <col min="4" max="4" width="2.9140625" style="21" customWidth="1"/>
    <col min="5" max="5" width="21.08203125" style="21" customWidth="1"/>
    <col min="6" max="6" width="2.83203125" style="21" customWidth="1"/>
    <col min="7" max="8" width="11.58203125" style="21" customWidth="1"/>
    <col min="9" max="9" width="2.83203125" style="21" customWidth="1"/>
    <col min="10" max="10" width="8.58203125" style="21"/>
    <col min="11" max="11" width="14.83203125" style="21" hidden="1" customWidth="1"/>
    <col min="12" max="12" width="0" style="21" hidden="1" customWidth="1"/>
    <col min="13" max="14" width="8.58203125" style="21"/>
    <col min="15" max="15" width="4.33203125" style="21" customWidth="1"/>
    <col min="16" max="16384" width="8.58203125" style="21"/>
  </cols>
  <sheetData>
    <row r="2" spans="1:10" ht="24.65" customHeight="1"/>
    <row r="3" spans="1:10" ht="10.5" customHeight="1"/>
    <row r="4" spans="1:10" s="23" customFormat="1" ht="48" customHeight="1">
      <c r="A4" s="86" t="s">
        <v>72</v>
      </c>
      <c r="B4" s="87"/>
      <c r="C4" s="87"/>
      <c r="D4" s="87"/>
      <c r="E4" s="87"/>
      <c r="F4" s="87"/>
      <c r="G4" s="87"/>
      <c r="H4" s="87"/>
      <c r="I4" s="87"/>
      <c r="J4" s="22"/>
    </row>
    <row r="5" spans="1:10" s="23" customFormat="1" ht="13.5" customHeight="1" thickBot="1">
      <c r="A5" s="12"/>
      <c r="B5" s="12"/>
      <c r="C5" s="12"/>
      <c r="D5" s="12"/>
      <c r="E5" s="12"/>
      <c r="F5" s="12"/>
      <c r="G5" s="12"/>
      <c r="H5" s="12"/>
      <c r="I5" s="12"/>
      <c r="J5" s="22"/>
    </row>
    <row r="6" spans="1:10" s="23" customFormat="1" ht="26" customHeight="1" thickBot="1">
      <c r="A6" s="12"/>
      <c r="B6" s="92" t="s">
        <v>57</v>
      </c>
      <c r="C6" s="92"/>
      <c r="D6" s="93"/>
      <c r="E6" s="94"/>
      <c r="F6" s="12"/>
      <c r="G6" s="12"/>
      <c r="H6" s="12"/>
      <c r="I6" s="12"/>
      <c r="J6" s="22"/>
    </row>
    <row r="7" spans="1:10" ht="18" customHeight="1"/>
    <row r="8" spans="1:10" ht="24" customHeight="1">
      <c r="A8" s="12" t="s">
        <v>56</v>
      </c>
      <c r="D8" s="24"/>
    </row>
    <row r="9" spans="1:10" s="23" customFormat="1" ht="30" customHeight="1">
      <c r="A9" s="85" t="s">
        <v>84</v>
      </c>
      <c r="B9" s="85"/>
      <c r="C9" s="85"/>
      <c r="D9" s="85"/>
      <c r="E9" s="85"/>
      <c r="F9" s="85"/>
      <c r="G9" s="85"/>
      <c r="H9" s="85"/>
      <c r="I9" s="85"/>
    </row>
    <row r="10" spans="1:10" s="23" customFormat="1" ht="30" customHeight="1" thickBot="1">
      <c r="B10" s="25" t="s">
        <v>77</v>
      </c>
      <c r="C10" s="51" t="s">
        <v>71</v>
      </c>
      <c r="D10" s="88" t="s">
        <v>1</v>
      </c>
      <c r="E10" s="88"/>
      <c r="F10" s="88"/>
      <c r="G10" s="89" t="s">
        <v>50</v>
      </c>
      <c r="H10" s="89"/>
      <c r="I10" s="89"/>
    </row>
    <row r="11" spans="1:10" s="23" customFormat="1" ht="30" customHeight="1" thickTop="1" thickBot="1">
      <c r="B11" s="26" t="s">
        <v>55</v>
      </c>
      <c r="C11" s="48" t="s">
        <v>137</v>
      </c>
      <c r="D11" s="90" t="e">
        <f>VLOOKUP(D6,引用元!A:M,9,FALSE)</f>
        <v>#N/A</v>
      </c>
      <c r="E11" s="91"/>
      <c r="F11" s="27" t="s">
        <v>2</v>
      </c>
      <c r="G11" s="83"/>
      <c r="H11" s="84"/>
      <c r="I11" s="28" t="s">
        <v>2</v>
      </c>
    </row>
    <row r="12" spans="1:10" ht="24" customHeight="1" thickTop="1">
      <c r="H12" s="29"/>
    </row>
    <row r="13" spans="1:10" s="23" customFormat="1" ht="30" customHeight="1">
      <c r="A13" s="85" t="s">
        <v>134</v>
      </c>
      <c r="B13" s="85"/>
      <c r="C13" s="85"/>
      <c r="D13" s="85"/>
      <c r="E13" s="85"/>
      <c r="F13" s="85"/>
      <c r="G13" s="85"/>
      <c r="H13" s="85"/>
      <c r="I13" s="85"/>
    </row>
    <row r="14" spans="1:10" s="23" customFormat="1" ht="30" customHeight="1" thickBot="1">
      <c r="B14" s="25" t="s">
        <v>77</v>
      </c>
      <c r="C14" s="51" t="s">
        <v>71</v>
      </c>
      <c r="D14" s="95" t="s">
        <v>1</v>
      </c>
      <c r="E14" s="95"/>
      <c r="F14" s="95"/>
      <c r="G14" s="89" t="s">
        <v>50</v>
      </c>
      <c r="H14" s="89"/>
      <c r="I14" s="89"/>
    </row>
    <row r="15" spans="1:10" ht="30" customHeight="1" thickTop="1" thickBot="1">
      <c r="B15" s="26" t="e">
        <f>VLOOKUP(D6,引用元!A:B,2,FALSE)</f>
        <v>#N/A</v>
      </c>
      <c r="C15" s="19" t="e">
        <f>VLOOKUP(B15,引用元!B:E,2,FALSE)</f>
        <v>#N/A</v>
      </c>
      <c r="D15" s="90" t="e">
        <f>VLOOKUP(D6,引用元!A:M,10,FALSE)</f>
        <v>#N/A</v>
      </c>
      <c r="E15" s="91"/>
      <c r="F15" s="27" t="s">
        <v>2</v>
      </c>
      <c r="G15" s="83"/>
      <c r="H15" s="84"/>
      <c r="I15" s="28" t="s">
        <v>2</v>
      </c>
    </row>
    <row r="16" spans="1:10" ht="24" customHeight="1" thickTop="1"/>
    <row r="17" spans="1:13" ht="30" customHeight="1">
      <c r="A17" s="85" t="s">
        <v>85</v>
      </c>
      <c r="B17" s="85"/>
      <c r="C17" s="85"/>
      <c r="D17" s="85"/>
      <c r="E17" s="85"/>
      <c r="F17" s="85"/>
      <c r="G17" s="85"/>
      <c r="H17" s="85"/>
      <c r="I17" s="85"/>
    </row>
    <row r="18" spans="1:13" ht="30" customHeight="1" thickBot="1">
      <c r="B18" s="25" t="s">
        <v>77</v>
      </c>
      <c r="C18" s="51" t="s">
        <v>71</v>
      </c>
      <c r="D18" s="95" t="s">
        <v>1</v>
      </c>
      <c r="E18" s="95"/>
      <c r="F18" s="95"/>
      <c r="G18" s="89" t="s">
        <v>50</v>
      </c>
      <c r="H18" s="89"/>
      <c r="I18" s="89"/>
    </row>
    <row r="19" spans="1:13" ht="30" customHeight="1" thickTop="1" thickBot="1">
      <c r="B19" s="26" t="s">
        <v>55</v>
      </c>
      <c r="C19" s="48" t="s">
        <v>137</v>
      </c>
      <c r="D19" s="90" t="e">
        <f>VLOOKUP(D6,引用元!A:M,11,FALSE)</f>
        <v>#N/A</v>
      </c>
      <c r="E19" s="91"/>
      <c r="F19" s="30" t="s">
        <v>2</v>
      </c>
      <c r="G19" s="83"/>
      <c r="H19" s="84"/>
      <c r="I19" s="31" t="s">
        <v>2</v>
      </c>
    </row>
    <row r="20" spans="1:13" s="32" customFormat="1" ht="30" customHeight="1" thickTop="1">
      <c r="B20" s="33"/>
      <c r="C20" s="33"/>
      <c r="D20" s="34"/>
      <c r="E20" s="34"/>
      <c r="F20" s="35"/>
      <c r="G20" s="36"/>
      <c r="H20" s="36"/>
      <c r="I20" s="33"/>
    </row>
    <row r="21" spans="1:13" s="32" customFormat="1" ht="30" customHeight="1">
      <c r="A21" s="85" t="s">
        <v>86</v>
      </c>
      <c r="B21" s="85"/>
      <c r="C21" s="85"/>
      <c r="D21" s="85"/>
      <c r="E21" s="85"/>
      <c r="F21" s="85"/>
      <c r="G21" s="85"/>
      <c r="H21" s="85"/>
      <c r="I21" s="85"/>
    </row>
    <row r="22" spans="1:13" ht="30" customHeight="1" thickBot="1">
      <c r="B22" s="25" t="s">
        <v>77</v>
      </c>
      <c r="C22" s="51" t="s">
        <v>71</v>
      </c>
      <c r="D22" s="95" t="s">
        <v>1</v>
      </c>
      <c r="E22" s="95"/>
      <c r="F22" s="95"/>
      <c r="G22" s="89" t="s">
        <v>50</v>
      </c>
      <c r="H22" s="89"/>
      <c r="I22" s="89"/>
    </row>
    <row r="23" spans="1:13" ht="30" customHeight="1" thickTop="1" thickBot="1">
      <c r="B23" s="26" t="s">
        <v>55</v>
      </c>
      <c r="C23" s="48" t="s">
        <v>137</v>
      </c>
      <c r="D23" s="90" t="e">
        <f>VLOOKUP(D6,引用元!A:M,12,FALSE)</f>
        <v>#N/A</v>
      </c>
      <c r="E23" s="91"/>
      <c r="F23" s="30" t="s">
        <v>2</v>
      </c>
      <c r="G23" s="83"/>
      <c r="H23" s="84"/>
      <c r="I23" s="31" t="s">
        <v>2</v>
      </c>
    </row>
    <row r="24" spans="1:13" ht="30" customHeight="1" thickTop="1">
      <c r="B24" s="37"/>
      <c r="C24" s="37"/>
      <c r="D24" s="38"/>
      <c r="E24" s="39"/>
      <c r="F24" s="40"/>
      <c r="G24" s="41"/>
      <c r="H24" s="41"/>
      <c r="I24" s="37"/>
    </row>
    <row r="25" spans="1:13" ht="30" customHeight="1">
      <c r="A25" s="12" t="s">
        <v>79</v>
      </c>
      <c r="B25" s="37"/>
      <c r="C25" s="37"/>
      <c r="D25" s="38"/>
      <c r="E25" s="39"/>
      <c r="F25" s="40"/>
      <c r="G25" s="41"/>
      <c r="H25" s="41"/>
      <c r="I25" s="37"/>
      <c r="M25" s="80"/>
    </row>
    <row r="26" spans="1:13" ht="30" customHeight="1" thickBot="1">
      <c r="B26" s="25" t="s">
        <v>77</v>
      </c>
      <c r="C26" s="52" t="s">
        <v>78</v>
      </c>
      <c r="D26" s="95" t="s">
        <v>1</v>
      </c>
      <c r="E26" s="95"/>
      <c r="F26" s="95"/>
      <c r="G26" s="89" t="s">
        <v>50</v>
      </c>
      <c r="H26" s="89"/>
      <c r="I26" s="89"/>
    </row>
    <row r="27" spans="1:13" ht="30" customHeight="1" thickTop="1" thickBot="1">
      <c r="B27" s="26" t="s">
        <v>55</v>
      </c>
      <c r="C27" s="19" t="e">
        <f>VLOOKUP(D6,引用元!A:L,7,FALSE)</f>
        <v>#N/A</v>
      </c>
      <c r="D27" s="97" t="str">
        <f>IF(D28&gt;=50,VLOOKUP(C27,引用元!G:H,2,FALSE)+VLOOKUP(K28,'管理費・事業費算定資料 '!H:I,2,FALSE),"年50回は必須です")</f>
        <v>年50回は必須です</v>
      </c>
      <c r="E27" s="98"/>
      <c r="F27" s="30" t="s">
        <v>2</v>
      </c>
      <c r="G27" s="83"/>
      <c r="H27" s="84"/>
      <c r="I27" s="31" t="s">
        <v>2</v>
      </c>
      <c r="K27" s="78" t="s">
        <v>131</v>
      </c>
      <c r="L27" s="78"/>
    </row>
    <row r="28" spans="1:13" ht="30" customHeight="1" thickTop="1" thickBot="1">
      <c r="B28" s="81" t="s">
        <v>80</v>
      </c>
      <c r="C28" s="82"/>
      <c r="D28" s="83"/>
      <c r="E28" s="84"/>
      <c r="F28" s="53" t="s">
        <v>81</v>
      </c>
      <c r="G28"/>
      <c r="H28"/>
      <c r="I28"/>
      <c r="K28" s="79" t="str">
        <f>IF(D28&gt;=201,'管理費・事業費算定資料 '!H13,IF(AND(D28&gt;=176,D28&lt;=200),'管理費・事業費算定資料 '!H12,IF(AND(D28&gt;=151,D28&lt;=175),'管理費・事業費算定資料 '!H11,IF(AND(D28&gt;=126,D28&lt;=150),'管理費・事業費算定資料 '!H10,IF(AND(D28&gt;=101,D28&lt;=125),'管理費・事業費算定資料 '!H9,IF(AND(D28&gt;=76,D28&lt;=100),'管理費・事業費算定資料 '!H8,IF(AND(D28&gt;=51,D28&lt;=75),'管理費・事業費算定資料 '!H7,'管理費・事業費算定資料 '!H6)))))))</f>
        <v>50回</v>
      </c>
      <c r="L28" s="78"/>
    </row>
    <row r="29" spans="1:13" ht="30" customHeight="1" thickTop="1">
      <c r="E29"/>
      <c r="F29"/>
      <c r="G29"/>
      <c r="H29"/>
      <c r="I29"/>
      <c r="K29" s="78"/>
      <c r="L29" s="78"/>
    </row>
    <row r="30" spans="1:13" ht="30" customHeight="1">
      <c r="D30" s="99" t="s">
        <v>51</v>
      </c>
      <c r="E30" s="100"/>
      <c r="F30" s="101"/>
      <c r="G30" s="99" t="s">
        <v>52</v>
      </c>
      <c r="H30" s="100"/>
      <c r="I30" s="101"/>
    </row>
    <row r="31" spans="1:13" ht="30" customHeight="1">
      <c r="D31" s="102" t="e">
        <f>SUM(D11,D15,D19,D23,D27,F28)</f>
        <v>#N/A</v>
      </c>
      <c r="E31" s="103"/>
      <c r="F31" s="42" t="s">
        <v>2</v>
      </c>
      <c r="G31" s="104">
        <f>SUM(G11,G15,G19,G23,G27)</f>
        <v>0</v>
      </c>
      <c r="H31" s="105"/>
      <c r="I31" s="19" t="s">
        <v>2</v>
      </c>
    </row>
    <row r="32" spans="1:13" ht="30" customHeight="1" thickBot="1">
      <c r="D32" s="38"/>
      <c r="E32" s="39"/>
      <c r="F32" s="40"/>
      <c r="G32" s="33"/>
      <c r="H32" s="33"/>
      <c r="I32" s="37"/>
    </row>
    <row r="33" spans="3:9" ht="24" customHeight="1" thickBot="1">
      <c r="D33" s="106" t="s">
        <v>53</v>
      </c>
      <c r="E33" s="107"/>
      <c r="F33" s="108"/>
      <c r="G33" s="109" t="e">
        <f>TRUNC(G31/D31,3)</f>
        <v>#N/A</v>
      </c>
      <c r="H33" s="110"/>
      <c r="I33" s="111"/>
    </row>
    <row r="34" spans="3:9" ht="16.5" customHeight="1">
      <c r="D34" s="43" t="s">
        <v>139</v>
      </c>
      <c r="E34" s="33"/>
      <c r="F34" s="33"/>
      <c r="G34" s="44"/>
      <c r="H34" s="45"/>
      <c r="I34" s="45"/>
    </row>
    <row r="35" spans="3:9" ht="30" customHeight="1">
      <c r="D35" s="43"/>
      <c r="E35" s="33"/>
      <c r="F35" s="33"/>
      <c r="G35" s="46"/>
      <c r="H35" s="46"/>
      <c r="I35" s="46"/>
    </row>
    <row r="36" spans="3:9" ht="30" customHeight="1">
      <c r="C36" s="54" t="s">
        <v>11</v>
      </c>
      <c r="D36" s="47" t="s">
        <v>83</v>
      </c>
      <c r="E36" s="96"/>
      <c r="F36" s="96"/>
      <c r="G36" s="96"/>
      <c r="H36" s="96"/>
    </row>
    <row r="37" spans="3:9" ht="30" customHeight="1">
      <c r="C37" s="54"/>
      <c r="D37" s="47"/>
      <c r="E37" s="96"/>
      <c r="F37" s="96"/>
      <c r="G37" s="96"/>
      <c r="H37" s="96"/>
    </row>
    <row r="38" spans="3:9" ht="30" customHeight="1">
      <c r="C38" s="54" t="s">
        <v>82</v>
      </c>
      <c r="D38" s="47" t="s">
        <v>83</v>
      </c>
      <c r="E38" s="96"/>
      <c r="F38" s="96"/>
      <c r="G38" s="96"/>
      <c r="H38" s="96"/>
    </row>
    <row r="39" spans="3:9" ht="30" customHeight="1">
      <c r="C39" s="54" t="s">
        <v>12</v>
      </c>
      <c r="D39" s="47" t="s">
        <v>83</v>
      </c>
      <c r="E39" s="96"/>
      <c r="F39" s="96"/>
      <c r="G39" s="96"/>
      <c r="H39" s="96"/>
      <c r="I39" s="23" t="s">
        <v>54</v>
      </c>
    </row>
    <row r="40" spans="3:9" ht="26" customHeight="1"/>
    <row r="41" spans="3:9" ht="26" customHeight="1"/>
    <row r="42" spans="3:9" ht="26" customHeight="1"/>
    <row r="43" spans="3:9" ht="26" customHeight="1"/>
    <row r="44" spans="3:9" ht="30" customHeight="1"/>
  </sheetData>
  <sheetProtection algorithmName="SHA-512" hashValue="aVis+aH0lIjTGa6EQnnQGl6G+ZzWQ+m3VFSV9uiAK55vGFGCIj4ELUFB9/ty3CwZ9B+OPdR3aHl2WfP4wtJs9g==" saltValue="/gCtz3ZwBh+f99lF59MkkQ==" spinCount="100000" sheet="1" objects="1" scenarios="1" formatCells="0" selectLockedCells="1"/>
  <mergeCells count="39">
    <mergeCell ref="E37:H37"/>
    <mergeCell ref="E38:H38"/>
    <mergeCell ref="E39:H39"/>
    <mergeCell ref="A21:I21"/>
    <mergeCell ref="D26:F26"/>
    <mergeCell ref="G26:I26"/>
    <mergeCell ref="D27:E27"/>
    <mergeCell ref="G27:H27"/>
    <mergeCell ref="D30:F30"/>
    <mergeCell ref="G30:I30"/>
    <mergeCell ref="D31:E31"/>
    <mergeCell ref="G31:H31"/>
    <mergeCell ref="D33:F33"/>
    <mergeCell ref="G33:I33"/>
    <mergeCell ref="D22:F22"/>
    <mergeCell ref="G22:I22"/>
    <mergeCell ref="E36:H36"/>
    <mergeCell ref="D23:E23"/>
    <mergeCell ref="G23:H23"/>
    <mergeCell ref="D18:F18"/>
    <mergeCell ref="G18:I18"/>
    <mergeCell ref="D19:E19"/>
    <mergeCell ref="G19:H19"/>
    <mergeCell ref="B28:C28"/>
    <mergeCell ref="D28:E28"/>
    <mergeCell ref="A17:I17"/>
    <mergeCell ref="A4:I4"/>
    <mergeCell ref="A9:I9"/>
    <mergeCell ref="D10:F10"/>
    <mergeCell ref="G10:I10"/>
    <mergeCell ref="D11:E11"/>
    <mergeCell ref="G11:H11"/>
    <mergeCell ref="B6:C6"/>
    <mergeCell ref="D6:E6"/>
    <mergeCell ref="A13:I13"/>
    <mergeCell ref="D14:F14"/>
    <mergeCell ref="G14:I14"/>
    <mergeCell ref="D15:E15"/>
    <mergeCell ref="G15:H15"/>
  </mergeCells>
  <phoneticPr fontId="6"/>
  <pageMargins left="0.51181102362204722" right="0.51181102362204722" top="0.74803149606299213" bottom="0.55118110236220474" header="0.31496062992125984" footer="0.31496062992125984"/>
  <pageSetup paperSize="9" orientation="portrait" cellComments="asDisplayed" r:id="rId1"/>
  <headerFooter differentFirst="1">
    <oddFooter>&amp;C&amp;"BIZ UDゴシック,標準"&amp;12 ２</oddFooter>
    <firstFooter>&amp;C&amp;"BIZ UDゴシック,標準"&amp;12 １</firstFooter>
  </headerFooter>
  <rowBreaks count="1" manualBreakCount="1">
    <brk id="24" max="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670F25-3F35-4DE9-80D7-DFB9D887C736}">
          <x14:formula1>
            <xm:f>引用元!$A$2:$A$11</xm:f>
          </x14:formula1>
          <xm:sqref>D6:E6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C59DE-BC28-4278-8949-C309F428B8B1}">
  <dimension ref="A1:M12"/>
  <sheetViews>
    <sheetView view="pageBreakPreview" zoomScaleNormal="100" zoomScaleSheetLayoutView="100" workbookViewId="0">
      <pane xSplit="1" topLeftCell="B1" activePane="topRight" state="frozen"/>
      <selection pane="topRight" activeCell="H5" sqref="H5"/>
    </sheetView>
  </sheetViews>
  <sheetFormatPr defaultRowHeight="18"/>
  <cols>
    <col min="1" max="1" width="12.25" customWidth="1"/>
    <col min="2" max="2" width="8.5" bestFit="1" customWidth="1"/>
    <col min="3" max="4" width="12.33203125" bestFit="1" customWidth="1"/>
    <col min="5" max="5" width="17.9140625" customWidth="1"/>
    <col min="6" max="6" width="10.4140625" bestFit="1" customWidth="1"/>
    <col min="7" max="7" width="12.75" customWidth="1"/>
    <col min="8" max="8" width="13.75" bestFit="1" customWidth="1"/>
    <col min="9" max="9" width="9.1640625" bestFit="1" customWidth="1"/>
    <col min="10" max="10" width="10.1640625" bestFit="1" customWidth="1"/>
    <col min="11" max="11" width="9.1640625" customWidth="1"/>
    <col min="12" max="13" width="9.1640625" bestFit="1" customWidth="1"/>
  </cols>
  <sheetData>
    <row r="1" spans="1:13">
      <c r="A1" s="13" t="s">
        <v>58</v>
      </c>
      <c r="B1" s="15" t="s">
        <v>132</v>
      </c>
      <c r="C1" s="15" t="s">
        <v>130</v>
      </c>
      <c r="D1" s="15" t="s">
        <v>69</v>
      </c>
      <c r="E1" s="15" t="s">
        <v>70</v>
      </c>
      <c r="F1" s="15" t="s">
        <v>88</v>
      </c>
      <c r="G1" s="15" t="s">
        <v>87</v>
      </c>
      <c r="H1" s="15" t="s">
        <v>126</v>
      </c>
      <c r="I1" s="15" t="s">
        <v>73</v>
      </c>
      <c r="J1" s="15" t="s">
        <v>74</v>
      </c>
      <c r="K1" s="15" t="s">
        <v>75</v>
      </c>
      <c r="L1" s="15" t="s">
        <v>76</v>
      </c>
      <c r="M1" s="75" t="s">
        <v>133</v>
      </c>
    </row>
    <row r="2" spans="1:13">
      <c r="A2" s="14" t="s">
        <v>59</v>
      </c>
      <c r="B2" s="16">
        <v>3</v>
      </c>
      <c r="C2" s="49" t="s">
        <v>127</v>
      </c>
      <c r="D2" s="50">
        <v>30</v>
      </c>
      <c r="E2" s="50">
        <v>81</v>
      </c>
      <c r="F2" s="50">
        <f>SUM(D2:E2)</f>
        <v>111</v>
      </c>
      <c r="G2" s="61" t="s">
        <v>114</v>
      </c>
      <c r="H2" s="68">
        <f>VLOOKUP(G2,'管理費・事業費算定資料 '!B:I,5,FALSE)</f>
        <v>6650937.5999999996</v>
      </c>
      <c r="I2" s="68">
        <v>6051489</v>
      </c>
      <c r="J2" s="68">
        <v>48066075.494579032</v>
      </c>
      <c r="K2" s="68">
        <v>1221206</v>
      </c>
      <c r="L2" s="68">
        <v>6840470</v>
      </c>
      <c r="M2" s="76">
        <v>2434638</v>
      </c>
    </row>
    <row r="3" spans="1:13">
      <c r="A3" s="14" t="s">
        <v>60</v>
      </c>
      <c r="B3" s="16">
        <v>3</v>
      </c>
      <c r="C3" s="20" t="s">
        <v>127</v>
      </c>
      <c r="D3" s="17">
        <v>19</v>
      </c>
      <c r="E3" s="18">
        <v>84</v>
      </c>
      <c r="F3" s="50">
        <f t="shared" ref="F3:F11" si="0">SUM(D3:E3)</f>
        <v>103</v>
      </c>
      <c r="G3" s="61" t="s">
        <v>112</v>
      </c>
      <c r="H3" s="68">
        <f>VLOOKUP(G3,'管理費・事業費算定資料 '!B:I,5,FALSE)</f>
        <v>6266796</v>
      </c>
      <c r="I3" s="68">
        <v>6051489</v>
      </c>
      <c r="J3" s="68">
        <v>48066075.494579032</v>
      </c>
      <c r="K3" s="68">
        <v>1221206</v>
      </c>
      <c r="L3" s="68">
        <v>6840470</v>
      </c>
      <c r="M3" s="76">
        <v>2434638</v>
      </c>
    </row>
    <row r="4" spans="1:13">
      <c r="A4" s="14" t="s">
        <v>61</v>
      </c>
      <c r="B4" s="16">
        <v>5</v>
      </c>
      <c r="C4" s="20" t="s">
        <v>128</v>
      </c>
      <c r="D4" s="17">
        <v>44</v>
      </c>
      <c r="E4" s="18">
        <v>161</v>
      </c>
      <c r="F4" s="50">
        <f t="shared" si="0"/>
        <v>205</v>
      </c>
      <c r="G4" s="61" t="s">
        <v>123</v>
      </c>
      <c r="H4" s="68">
        <f>VLOOKUP(G4,'管理費・事業費算定資料 '!B:I,5,FALSE)</f>
        <v>10342147.199999999</v>
      </c>
      <c r="I4" s="68">
        <v>6051489</v>
      </c>
      <c r="J4" s="68">
        <v>73169819.494579047</v>
      </c>
      <c r="K4" s="68">
        <v>1221206</v>
      </c>
      <c r="L4" s="68">
        <v>6840470</v>
      </c>
      <c r="M4" s="76">
        <v>2434638</v>
      </c>
    </row>
    <row r="5" spans="1:13">
      <c r="A5" s="14" t="s">
        <v>62</v>
      </c>
      <c r="B5" s="16">
        <v>3</v>
      </c>
      <c r="C5" s="20" t="s">
        <v>127</v>
      </c>
      <c r="D5" s="17">
        <v>42</v>
      </c>
      <c r="E5" s="18">
        <v>97</v>
      </c>
      <c r="F5" s="50">
        <f t="shared" si="0"/>
        <v>139</v>
      </c>
      <c r="G5" s="61" t="s">
        <v>116</v>
      </c>
      <c r="H5" s="68">
        <f>VLOOKUP(G5,'管理費・事業費算定資料 '!B:I,5,FALSE)</f>
        <v>7424592</v>
      </c>
      <c r="I5" s="68">
        <v>6051489</v>
      </c>
      <c r="J5" s="68">
        <v>48066075.494579032</v>
      </c>
      <c r="K5" s="68">
        <v>1221206</v>
      </c>
      <c r="L5" s="68">
        <v>6840470</v>
      </c>
      <c r="M5" s="76">
        <v>2434638</v>
      </c>
    </row>
    <row r="6" spans="1:13">
      <c r="A6" s="14" t="s">
        <v>63</v>
      </c>
      <c r="B6" s="16">
        <v>3</v>
      </c>
      <c r="C6" s="20" t="s">
        <v>127</v>
      </c>
      <c r="D6" s="17">
        <v>20</v>
      </c>
      <c r="E6" s="18">
        <v>98</v>
      </c>
      <c r="F6" s="50">
        <f t="shared" si="0"/>
        <v>118</v>
      </c>
      <c r="G6" s="61" t="s">
        <v>114</v>
      </c>
      <c r="H6" s="68">
        <f>VLOOKUP(G6,'管理費・事業費算定資料 '!B:I,5,FALSE)</f>
        <v>6650937.5999999996</v>
      </c>
      <c r="I6" s="68">
        <v>6051489</v>
      </c>
      <c r="J6" s="68">
        <v>48066075.494579032</v>
      </c>
      <c r="K6" s="68">
        <v>1221206</v>
      </c>
      <c r="L6" s="68">
        <v>6840470</v>
      </c>
      <c r="M6" s="76">
        <v>2434638</v>
      </c>
    </row>
    <row r="7" spans="1:13">
      <c r="A7" s="14" t="s">
        <v>64</v>
      </c>
      <c r="B7" s="16">
        <v>3</v>
      </c>
      <c r="C7" s="20" t="s">
        <v>127</v>
      </c>
      <c r="D7" s="17">
        <v>46</v>
      </c>
      <c r="E7" s="18">
        <v>88</v>
      </c>
      <c r="F7" s="50">
        <f t="shared" si="0"/>
        <v>134</v>
      </c>
      <c r="G7" s="61" t="s">
        <v>116</v>
      </c>
      <c r="H7" s="68">
        <f>VLOOKUP(G7,'管理費・事業費算定資料 '!B:I,5,FALSE)</f>
        <v>7424592</v>
      </c>
      <c r="I7" s="68">
        <v>6051489</v>
      </c>
      <c r="J7" s="68">
        <v>48066075.494579032</v>
      </c>
      <c r="K7" s="68">
        <v>1221206</v>
      </c>
      <c r="L7" s="68">
        <v>6840470</v>
      </c>
      <c r="M7" s="76">
        <v>2434638</v>
      </c>
    </row>
    <row r="8" spans="1:13">
      <c r="A8" s="14" t="s">
        <v>65</v>
      </c>
      <c r="B8" s="16">
        <v>3</v>
      </c>
      <c r="C8" s="20" t="s">
        <v>127</v>
      </c>
      <c r="D8" s="17">
        <v>21</v>
      </c>
      <c r="E8" s="18">
        <v>81</v>
      </c>
      <c r="F8" s="50">
        <f t="shared" si="0"/>
        <v>102</v>
      </c>
      <c r="G8" s="61" t="s">
        <v>112</v>
      </c>
      <c r="H8" s="68">
        <f>VLOOKUP(G8,'管理費・事業費算定資料 '!B:I,5,FALSE)</f>
        <v>6266796</v>
      </c>
      <c r="I8" s="68">
        <v>6051489</v>
      </c>
      <c r="J8" s="68">
        <v>48066075.494579032</v>
      </c>
      <c r="K8" s="68">
        <v>1221206</v>
      </c>
      <c r="L8" s="68">
        <v>6840470</v>
      </c>
      <c r="M8" s="76">
        <v>2434638</v>
      </c>
    </row>
    <row r="9" spans="1:13">
      <c r="A9" s="14" t="s">
        <v>66</v>
      </c>
      <c r="B9" s="16">
        <v>4</v>
      </c>
      <c r="C9" s="20" t="s">
        <v>129</v>
      </c>
      <c r="D9" s="17">
        <v>30</v>
      </c>
      <c r="E9" s="18">
        <v>142</v>
      </c>
      <c r="F9" s="50">
        <f t="shared" si="0"/>
        <v>172</v>
      </c>
      <c r="G9" s="61" t="s">
        <v>120</v>
      </c>
      <c r="H9" s="68">
        <f>VLOOKUP(G9,'管理費・事業費算定資料 '!B:I,5,FALSE)</f>
        <v>8991657.5999999996</v>
      </c>
      <c r="I9" s="68">
        <v>6051489</v>
      </c>
      <c r="J9" s="68">
        <v>60617947.494579032</v>
      </c>
      <c r="K9" s="68">
        <v>1221206</v>
      </c>
      <c r="L9" s="68">
        <v>6840470</v>
      </c>
      <c r="M9" s="76">
        <v>2434638</v>
      </c>
    </row>
    <row r="10" spans="1:13">
      <c r="A10" s="14" t="s">
        <v>67</v>
      </c>
      <c r="B10" s="16">
        <v>5</v>
      </c>
      <c r="C10" s="20" t="s">
        <v>128</v>
      </c>
      <c r="D10" s="17">
        <v>48</v>
      </c>
      <c r="E10" s="18">
        <v>165</v>
      </c>
      <c r="F10" s="50">
        <f t="shared" si="0"/>
        <v>213</v>
      </c>
      <c r="G10" s="61" t="s">
        <v>124</v>
      </c>
      <c r="H10" s="68">
        <f>VLOOKUP(G10,'管理費・事業費算定資料 '!B:I,5,FALSE)</f>
        <v>10792310.4</v>
      </c>
      <c r="I10" s="68">
        <v>6051489</v>
      </c>
      <c r="J10" s="68">
        <v>73169819.494579047</v>
      </c>
      <c r="K10" s="68">
        <v>1221206</v>
      </c>
      <c r="L10" s="68">
        <v>6840470</v>
      </c>
      <c r="M10" s="76">
        <v>2434638</v>
      </c>
    </row>
    <row r="11" spans="1:13">
      <c r="A11" s="14" t="s">
        <v>68</v>
      </c>
      <c r="B11" s="16">
        <v>1</v>
      </c>
      <c r="C11" s="20" t="s">
        <v>99</v>
      </c>
      <c r="D11" s="17">
        <v>12</v>
      </c>
      <c r="E11" s="18">
        <v>23</v>
      </c>
      <c r="F11" s="50">
        <f t="shared" si="0"/>
        <v>35</v>
      </c>
      <c r="G11" s="61" t="s">
        <v>99</v>
      </c>
      <c r="H11" s="68">
        <f>VLOOKUP(G11,'管理費・事業費算定資料 '!B:I,5,FALSE)</f>
        <v>3708787.2</v>
      </c>
      <c r="I11" s="68">
        <v>6051489</v>
      </c>
      <c r="J11" s="68">
        <v>27898472.49457904</v>
      </c>
      <c r="K11" s="68">
        <v>1221206</v>
      </c>
      <c r="L11" s="68">
        <v>6840470</v>
      </c>
      <c r="M11" s="76">
        <v>2434638</v>
      </c>
    </row>
    <row r="12" spans="1:13">
      <c r="A12">
        <v>1</v>
      </c>
      <c r="B12" s="77">
        <v>2</v>
      </c>
      <c r="C12">
        <v>3</v>
      </c>
      <c r="D12" s="77">
        <v>4</v>
      </c>
      <c r="E12">
        <v>5</v>
      </c>
      <c r="F12" s="77">
        <v>6</v>
      </c>
      <c r="G12">
        <v>7</v>
      </c>
      <c r="H12" s="77">
        <v>8</v>
      </c>
      <c r="I12">
        <v>9</v>
      </c>
      <c r="J12" s="77">
        <v>10</v>
      </c>
      <c r="K12">
        <v>11</v>
      </c>
      <c r="L12" s="77">
        <v>12</v>
      </c>
      <c r="M12">
        <v>13</v>
      </c>
    </row>
  </sheetData>
  <phoneticPr fontId="6"/>
  <pageMargins left="0.7" right="0.7" top="0.75" bottom="0.75" header="0.3" footer="0.3"/>
  <pageSetup paperSize="9" scale="81" orientation="landscape" r:id="rId1"/>
  <colBreaks count="1" manualBreakCount="1">
    <brk id="13"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4406B-76CB-42CC-B4D4-C6E19525C7A7}">
  <sheetPr>
    <tabColor rgb="FF92D050"/>
    <pageSetUpPr fitToPage="1"/>
  </sheetPr>
  <dimension ref="A1:I27"/>
  <sheetViews>
    <sheetView view="pageBreakPreview" zoomScale="90" zoomScaleNormal="89" zoomScaleSheetLayoutView="90" workbookViewId="0">
      <selection activeCell="H7" sqref="H7"/>
    </sheetView>
  </sheetViews>
  <sheetFormatPr defaultRowHeight="16.5" customHeight="1" outlineLevelCol="1"/>
  <cols>
    <col min="1" max="1" width="2.58203125" style="56" customWidth="1"/>
    <col min="2" max="2" width="17.9140625" style="56" customWidth="1"/>
    <col min="3" max="3" width="14.75" style="56" customWidth="1" outlineLevel="1"/>
    <col min="4" max="4" width="14.6640625" style="56" customWidth="1" outlineLevel="1"/>
    <col min="5" max="5" width="18.33203125" style="56" customWidth="1" outlineLevel="1"/>
    <col min="6" max="6" width="22.9140625" style="56" customWidth="1"/>
    <col min="7" max="7" width="4.58203125" style="56" customWidth="1"/>
    <col min="8" max="8" width="19.9140625" style="56" customWidth="1"/>
    <col min="9" max="9" width="20.1640625" style="56" customWidth="1"/>
    <col min="10" max="16384" width="8.6640625" style="56"/>
  </cols>
  <sheetData>
    <row r="1" spans="1:9" ht="24.5" customHeight="1">
      <c r="A1" s="55" t="s">
        <v>89</v>
      </c>
      <c r="D1" s="57"/>
      <c r="E1" s="57"/>
      <c r="F1" s="57"/>
      <c r="G1" s="57"/>
      <c r="H1" s="57"/>
      <c r="I1" s="57"/>
    </row>
    <row r="2" spans="1:9" ht="40.5" customHeight="1">
      <c r="A2" s="70" t="s">
        <v>90</v>
      </c>
      <c r="B2" s="112" t="s">
        <v>91</v>
      </c>
      <c r="C2" s="112"/>
      <c r="D2" s="112"/>
      <c r="E2" s="112"/>
      <c r="F2" s="112"/>
      <c r="G2" s="112"/>
      <c r="H2" s="112"/>
      <c r="I2" s="112"/>
    </row>
    <row r="3" spans="1:9" ht="30" customHeight="1">
      <c r="A3" s="70" t="s">
        <v>90</v>
      </c>
      <c r="B3" s="112" t="s">
        <v>92</v>
      </c>
      <c r="C3" s="112"/>
      <c r="D3" s="112"/>
      <c r="E3" s="112"/>
      <c r="F3" s="112"/>
      <c r="G3" s="112"/>
      <c r="H3" s="112"/>
      <c r="I3" s="112"/>
    </row>
    <row r="4" spans="1:9" ht="16.5" customHeight="1" thickBot="1"/>
    <row r="5" spans="1:9" ht="39.5" customHeight="1">
      <c r="B5" s="58" t="s">
        <v>93</v>
      </c>
      <c r="C5" s="58" t="s">
        <v>93</v>
      </c>
      <c r="D5" s="59" t="s">
        <v>94</v>
      </c>
      <c r="E5" s="59" t="s">
        <v>95</v>
      </c>
      <c r="F5" s="59" t="s">
        <v>96</v>
      </c>
      <c r="H5" s="60" t="s">
        <v>97</v>
      </c>
      <c r="I5" s="59" t="s">
        <v>98</v>
      </c>
    </row>
    <row r="6" spans="1:9" ht="27" customHeight="1">
      <c r="B6" s="61" t="s">
        <v>99</v>
      </c>
      <c r="C6" s="61">
        <v>40</v>
      </c>
      <c r="D6" s="62">
        <v>2421427.2000000002</v>
      </c>
      <c r="E6" s="63">
        <v>1287360</v>
      </c>
      <c r="F6" s="62">
        <f>D6+E6</f>
        <v>3708787.2</v>
      </c>
      <c r="H6" s="64" t="s">
        <v>138</v>
      </c>
      <c r="I6" s="62">
        <v>0</v>
      </c>
    </row>
    <row r="7" spans="1:9" ht="27" customHeight="1">
      <c r="B7" s="61" t="s">
        <v>100</v>
      </c>
      <c r="C7" s="61">
        <v>50</v>
      </c>
      <c r="D7" s="62">
        <v>2896752</v>
      </c>
      <c r="E7" s="63">
        <v>1519200</v>
      </c>
      <c r="F7" s="62">
        <f t="shared" ref="F7:F26" si="0">D7+E7</f>
        <v>4415952</v>
      </c>
      <c r="H7" s="64" t="s">
        <v>101</v>
      </c>
      <c r="I7" s="62">
        <v>180000</v>
      </c>
    </row>
    <row r="8" spans="1:9" ht="27" customHeight="1">
      <c r="B8" s="61" t="s">
        <v>102</v>
      </c>
      <c r="C8" s="61">
        <v>60</v>
      </c>
      <c r="D8" s="62">
        <v>2985072</v>
      </c>
      <c r="E8" s="63">
        <v>1751040</v>
      </c>
      <c r="F8" s="62">
        <f t="shared" si="0"/>
        <v>4736112</v>
      </c>
      <c r="H8" s="64" t="s">
        <v>103</v>
      </c>
      <c r="I8" s="62">
        <v>360000</v>
      </c>
    </row>
    <row r="9" spans="1:9" ht="27" customHeight="1">
      <c r="B9" s="61" t="s">
        <v>104</v>
      </c>
      <c r="C9" s="61">
        <v>70</v>
      </c>
      <c r="D9" s="62">
        <v>3138213.6</v>
      </c>
      <c r="E9" s="63">
        <v>1982880</v>
      </c>
      <c r="F9" s="62">
        <f t="shared" si="0"/>
        <v>5121093.5999999996</v>
      </c>
      <c r="H9" s="64" t="s">
        <v>105</v>
      </c>
      <c r="I9" s="62">
        <v>540000</v>
      </c>
    </row>
    <row r="10" spans="1:9" ht="27" customHeight="1">
      <c r="B10" s="61" t="s">
        <v>106</v>
      </c>
      <c r="C10" s="61">
        <v>80</v>
      </c>
      <c r="D10" s="62">
        <v>3295632</v>
      </c>
      <c r="E10" s="63">
        <v>2214720</v>
      </c>
      <c r="F10" s="62">
        <f t="shared" si="0"/>
        <v>5510352</v>
      </c>
      <c r="H10" s="64" t="s">
        <v>107</v>
      </c>
      <c r="I10" s="62">
        <v>720000</v>
      </c>
    </row>
    <row r="11" spans="1:9" ht="27" customHeight="1">
      <c r="B11" s="61" t="s">
        <v>108</v>
      </c>
      <c r="C11" s="61">
        <v>90</v>
      </c>
      <c r="D11" s="62">
        <v>3447938.4</v>
      </c>
      <c r="E11" s="63">
        <v>2446560</v>
      </c>
      <c r="F11" s="62">
        <f t="shared" si="0"/>
        <v>5894498.4000000004</v>
      </c>
      <c r="H11" s="64" t="s">
        <v>109</v>
      </c>
      <c r="I11" s="62">
        <v>900000</v>
      </c>
    </row>
    <row r="12" spans="1:9" ht="27" customHeight="1">
      <c r="B12" s="61" t="s">
        <v>110</v>
      </c>
      <c r="C12" s="61">
        <v>100</v>
      </c>
      <c r="D12" s="62">
        <v>3198840</v>
      </c>
      <c r="E12" s="63">
        <v>2678400</v>
      </c>
      <c r="F12" s="62">
        <f t="shared" si="0"/>
        <v>5877240</v>
      </c>
      <c r="H12" s="64" t="s">
        <v>111</v>
      </c>
      <c r="I12" s="62">
        <v>1080000</v>
      </c>
    </row>
    <row r="13" spans="1:9" ht="27" customHeight="1" thickBot="1">
      <c r="B13" s="61" t="s">
        <v>112</v>
      </c>
      <c r="C13" s="61">
        <v>110</v>
      </c>
      <c r="D13" s="62">
        <v>3356556</v>
      </c>
      <c r="E13" s="63">
        <v>2910240</v>
      </c>
      <c r="F13" s="62">
        <f t="shared" si="0"/>
        <v>6266796</v>
      </c>
      <c r="H13" s="65" t="s">
        <v>113</v>
      </c>
      <c r="I13" s="66">
        <v>1260000</v>
      </c>
    </row>
    <row r="14" spans="1:9" ht="27" customHeight="1">
      <c r="B14" s="61" t="s">
        <v>114</v>
      </c>
      <c r="C14" s="61">
        <v>120</v>
      </c>
      <c r="D14" s="62">
        <v>3508857.6</v>
      </c>
      <c r="E14" s="63">
        <v>3142080</v>
      </c>
      <c r="F14" s="62">
        <f t="shared" si="0"/>
        <v>6650937.5999999996</v>
      </c>
    </row>
    <row r="15" spans="1:9" ht="27" customHeight="1">
      <c r="B15" s="61" t="s">
        <v>115</v>
      </c>
      <c r="C15" s="61">
        <v>130</v>
      </c>
      <c r="D15" s="62">
        <v>3661730.4</v>
      </c>
      <c r="E15" s="63">
        <v>3373920</v>
      </c>
      <c r="F15" s="62">
        <f t="shared" si="0"/>
        <v>7035650.4000000004</v>
      </c>
    </row>
    <row r="16" spans="1:9" ht="27" customHeight="1">
      <c r="B16" s="61" t="s">
        <v>116</v>
      </c>
      <c r="C16" s="61">
        <v>140</v>
      </c>
      <c r="D16" s="62">
        <v>3818832</v>
      </c>
      <c r="E16" s="63">
        <v>3605760</v>
      </c>
      <c r="F16" s="62">
        <f t="shared" si="0"/>
        <v>7424592</v>
      </c>
    </row>
    <row r="17" spans="2:6" ht="27" customHeight="1">
      <c r="B17" s="61" t="s">
        <v>117</v>
      </c>
      <c r="C17" s="61">
        <v>150</v>
      </c>
      <c r="D17" s="62">
        <v>3985152</v>
      </c>
      <c r="E17" s="63">
        <v>3837600</v>
      </c>
      <c r="F17" s="62">
        <f t="shared" si="0"/>
        <v>7822752</v>
      </c>
    </row>
    <row r="18" spans="2:6" ht="27" customHeight="1">
      <c r="B18" s="61" t="s">
        <v>118</v>
      </c>
      <c r="C18" s="61">
        <v>160</v>
      </c>
      <c r="D18" s="62">
        <v>4137552</v>
      </c>
      <c r="E18" s="63">
        <v>4069440</v>
      </c>
      <c r="F18" s="62">
        <f t="shared" si="0"/>
        <v>8206992</v>
      </c>
    </row>
    <row r="19" spans="2:6" ht="27" customHeight="1">
      <c r="B19" s="61" t="s">
        <v>119</v>
      </c>
      <c r="C19" s="61">
        <v>170</v>
      </c>
      <c r="D19" s="62">
        <v>4295008.8</v>
      </c>
      <c r="E19" s="63">
        <v>4301280</v>
      </c>
      <c r="F19" s="62">
        <f t="shared" si="0"/>
        <v>8596288.8000000007</v>
      </c>
    </row>
    <row r="20" spans="2:6" ht="27" customHeight="1">
      <c r="B20" s="61" t="s">
        <v>120</v>
      </c>
      <c r="C20" s="61">
        <v>180</v>
      </c>
      <c r="D20" s="62">
        <v>4458537.5999999996</v>
      </c>
      <c r="E20" s="63">
        <v>4533120</v>
      </c>
      <c r="F20" s="62">
        <f t="shared" si="0"/>
        <v>8991657.5999999996</v>
      </c>
    </row>
    <row r="21" spans="2:6" ht="27" customHeight="1">
      <c r="B21" s="61" t="s">
        <v>121</v>
      </c>
      <c r="C21" s="61">
        <v>190</v>
      </c>
      <c r="D21" s="62">
        <v>4676860.8000000007</v>
      </c>
      <c r="E21" s="63">
        <v>4764960</v>
      </c>
      <c r="F21" s="62">
        <f t="shared" si="0"/>
        <v>9441820.8000000007</v>
      </c>
    </row>
    <row r="22" spans="2:6" ht="27" customHeight="1">
      <c r="B22" s="61" t="s">
        <v>122</v>
      </c>
      <c r="C22" s="61">
        <v>200</v>
      </c>
      <c r="D22" s="62">
        <v>4895184</v>
      </c>
      <c r="E22" s="63">
        <v>4996800</v>
      </c>
      <c r="F22" s="62">
        <f t="shared" si="0"/>
        <v>9891984</v>
      </c>
    </row>
    <row r="23" spans="2:6" ht="27" customHeight="1">
      <c r="B23" s="61" t="s">
        <v>123</v>
      </c>
      <c r="C23" s="61">
        <v>210</v>
      </c>
      <c r="D23" s="62">
        <v>5113507.2</v>
      </c>
      <c r="E23" s="63">
        <v>5228640</v>
      </c>
      <c r="F23" s="62">
        <f t="shared" si="0"/>
        <v>10342147.199999999</v>
      </c>
    </row>
    <row r="24" spans="2:6" ht="27" customHeight="1">
      <c r="B24" s="61" t="s">
        <v>124</v>
      </c>
      <c r="C24" s="61">
        <v>220</v>
      </c>
      <c r="D24" s="62">
        <v>5331830.4000000004</v>
      </c>
      <c r="E24" s="63">
        <v>5460480</v>
      </c>
      <c r="F24" s="62">
        <f t="shared" si="0"/>
        <v>10792310.4</v>
      </c>
    </row>
    <row r="25" spans="2:6" ht="27" customHeight="1">
      <c r="B25" s="61" t="s">
        <v>125</v>
      </c>
      <c r="C25" s="61">
        <v>230</v>
      </c>
      <c r="D25" s="62">
        <v>5550153.5999999996</v>
      </c>
      <c r="E25" s="63">
        <v>5692320</v>
      </c>
      <c r="F25" s="62">
        <f t="shared" si="0"/>
        <v>11242473.6</v>
      </c>
    </row>
    <row r="26" spans="2:6" ht="27" customHeight="1">
      <c r="B26" s="71" t="s">
        <v>135</v>
      </c>
      <c r="C26" s="71">
        <v>240</v>
      </c>
      <c r="D26" s="72">
        <v>5768476.8000000007</v>
      </c>
      <c r="E26" s="69">
        <v>5924160</v>
      </c>
      <c r="F26" s="72">
        <f t="shared" si="0"/>
        <v>11692636.800000001</v>
      </c>
    </row>
    <row r="27" spans="2:6" ht="27" customHeight="1" thickBot="1">
      <c r="B27" s="67" t="s">
        <v>136</v>
      </c>
      <c r="C27" s="67">
        <v>250</v>
      </c>
      <c r="D27" s="73">
        <v>5986800</v>
      </c>
      <c r="E27" s="74">
        <v>6156000</v>
      </c>
      <c r="F27" s="66">
        <f t="shared" ref="F27" si="1">D27+E27</f>
        <v>12142800</v>
      </c>
    </row>
  </sheetData>
  <mergeCells count="2">
    <mergeCell ref="B2:I2"/>
    <mergeCell ref="B3:I3"/>
  </mergeCells>
  <phoneticPr fontId="6"/>
  <pageMargins left="0.70866141732283472" right="0.70866141732283472" top="0.74803149606299213" bottom="0.74803149606299213" header="0.31496062992125984" footer="0.31496062992125984"/>
  <pageSetup paperSize="9" scale="59" firstPageNumber="37" fitToHeight="0" orientation="portrait" useFirstPageNumber="1" r:id="rId1"/>
  <headerFooter>
    <oddFooter>&amp;C&amp;"BIZ UDゴシック,標準"&amp;12&amp;P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J37"/>
  <sheetViews>
    <sheetView topLeftCell="A7" zoomScale="80" zoomScaleNormal="80" workbookViewId="0">
      <selection activeCell="F28" sqref="F28"/>
    </sheetView>
  </sheetViews>
  <sheetFormatPr defaultRowHeight="18"/>
  <cols>
    <col min="1" max="1" width="6.08203125" customWidth="1"/>
    <col min="2" max="2" width="20.08203125" customWidth="1"/>
    <col min="3" max="3" width="17.33203125" customWidth="1"/>
  </cols>
  <sheetData>
    <row r="1" spans="1:8">
      <c r="A1" s="1" t="s">
        <v>43</v>
      </c>
      <c r="B1" s="1"/>
      <c r="C1" s="1"/>
      <c r="D1" s="1"/>
      <c r="E1" s="1"/>
      <c r="F1" s="1"/>
      <c r="G1" s="1"/>
      <c r="H1" s="1"/>
    </row>
    <row r="2" spans="1:8" ht="18" customHeight="1">
      <c r="A2" s="10" t="s">
        <v>41</v>
      </c>
      <c r="B2" s="10" t="s">
        <v>42</v>
      </c>
      <c r="C2" s="10" t="s">
        <v>0</v>
      </c>
    </row>
    <row r="3" spans="1:8">
      <c r="A3" s="5" t="s">
        <v>13</v>
      </c>
      <c r="B3" s="7" t="s">
        <v>14</v>
      </c>
      <c r="C3" s="11">
        <v>5379000</v>
      </c>
    </row>
    <row r="4" spans="1:8">
      <c r="A4" s="5" t="s">
        <v>15</v>
      </c>
      <c r="B4" s="7" t="s">
        <v>16</v>
      </c>
      <c r="C4" s="11">
        <v>7315000</v>
      </c>
    </row>
    <row r="5" spans="1:8">
      <c r="A5" s="5" t="s">
        <v>17</v>
      </c>
      <c r="B5" s="7" t="s">
        <v>18</v>
      </c>
      <c r="C5" s="11">
        <v>9461000</v>
      </c>
    </row>
    <row r="6" spans="1:8">
      <c r="A6" s="5" t="s">
        <v>19</v>
      </c>
      <c r="B6" s="7" t="s">
        <v>20</v>
      </c>
      <c r="C6" s="11">
        <v>11967000</v>
      </c>
    </row>
    <row r="7" spans="1:8" ht="11.15" customHeight="1"/>
    <row r="8" spans="1:8">
      <c r="A8" s="1" t="s">
        <v>44</v>
      </c>
    </row>
    <row r="9" spans="1:8">
      <c r="A9" s="8" t="s">
        <v>41</v>
      </c>
      <c r="B9" s="8" t="s">
        <v>45</v>
      </c>
      <c r="C9" s="8" t="s">
        <v>0</v>
      </c>
    </row>
    <row r="10" spans="1:8">
      <c r="A10" s="6" t="s">
        <v>38</v>
      </c>
      <c r="B10" s="4" t="s">
        <v>46</v>
      </c>
      <c r="C10" s="11">
        <v>17758000</v>
      </c>
    </row>
    <row r="11" spans="1:8">
      <c r="A11" s="6" t="s">
        <v>31</v>
      </c>
      <c r="B11" s="4" t="s">
        <v>21</v>
      </c>
      <c r="C11" s="9">
        <v>19665000</v>
      </c>
    </row>
    <row r="12" spans="1:8">
      <c r="A12" s="6" t="s">
        <v>32</v>
      </c>
      <c r="B12" s="4" t="s">
        <v>22</v>
      </c>
      <c r="C12" s="9">
        <v>24524000</v>
      </c>
    </row>
    <row r="13" spans="1:8">
      <c r="A13" s="6" t="s">
        <v>33</v>
      </c>
      <c r="B13" s="4" t="s">
        <v>23</v>
      </c>
      <c r="C13" s="9">
        <v>29382000</v>
      </c>
    </row>
    <row r="14" spans="1:8">
      <c r="A14" s="6" t="s">
        <v>34</v>
      </c>
      <c r="B14" s="4" t="s">
        <v>24</v>
      </c>
      <c r="C14" s="9">
        <v>38502000</v>
      </c>
    </row>
    <row r="15" spans="1:8">
      <c r="A15" s="6" t="s">
        <v>35</v>
      </c>
      <c r="B15" s="4" t="s">
        <v>25</v>
      </c>
      <c r="C15" s="9">
        <v>43361000</v>
      </c>
    </row>
    <row r="16" spans="1:8">
      <c r="A16" s="6" t="s">
        <v>36</v>
      </c>
      <c r="B16" s="4" t="s">
        <v>26</v>
      </c>
      <c r="C16" s="9">
        <v>48219000</v>
      </c>
    </row>
    <row r="17" spans="1:10">
      <c r="A17" s="6" t="s">
        <v>27</v>
      </c>
      <c r="B17" s="4" t="s">
        <v>28</v>
      </c>
      <c r="C17" s="9">
        <v>53078000</v>
      </c>
    </row>
    <row r="18" spans="1:10">
      <c r="A18" s="6" t="s">
        <v>37</v>
      </c>
      <c r="B18" s="4" t="s">
        <v>29</v>
      </c>
      <c r="C18" s="9">
        <v>62199000</v>
      </c>
    </row>
    <row r="19" spans="1:10">
      <c r="A19" s="6" t="s">
        <v>39</v>
      </c>
      <c r="B19" s="4" t="s">
        <v>30</v>
      </c>
      <c r="C19" s="9">
        <v>67057000</v>
      </c>
    </row>
    <row r="21" spans="1:10">
      <c r="A21" s="113" t="s">
        <v>47</v>
      </c>
      <c r="B21" s="113"/>
      <c r="C21" s="113"/>
      <c r="D21" s="113"/>
      <c r="E21" s="113"/>
      <c r="F21" s="113"/>
      <c r="G21" s="113"/>
      <c r="H21" s="113"/>
      <c r="I21" s="113"/>
      <c r="J21" s="113"/>
    </row>
    <row r="22" spans="1:10">
      <c r="A22" s="8" t="s">
        <v>41</v>
      </c>
      <c r="B22" s="10" t="s">
        <v>42</v>
      </c>
      <c r="C22" s="8" t="s">
        <v>0</v>
      </c>
    </row>
    <row r="23" spans="1:10">
      <c r="A23" s="6" t="s">
        <v>40</v>
      </c>
      <c r="B23" s="4" t="s">
        <v>46</v>
      </c>
      <c r="C23" s="9">
        <v>2842000</v>
      </c>
    </row>
    <row r="25" spans="1:10">
      <c r="A25" s="113" t="s">
        <v>48</v>
      </c>
      <c r="B25" s="113"/>
      <c r="C25" s="113"/>
      <c r="D25" s="113"/>
      <c r="E25" s="113"/>
      <c r="F25" s="113"/>
      <c r="G25" s="113"/>
      <c r="H25" s="113"/>
      <c r="I25" s="113"/>
      <c r="J25" s="113"/>
    </row>
    <row r="26" spans="1:10">
      <c r="A26" s="2" t="s">
        <v>7</v>
      </c>
    </row>
    <row r="27" spans="1:10">
      <c r="A27" s="114" t="s">
        <v>3</v>
      </c>
      <c r="B27" s="114"/>
      <c r="C27" s="3" t="s">
        <v>1</v>
      </c>
    </row>
    <row r="28" spans="1:10" ht="28.5" customHeight="1">
      <c r="A28" s="115" t="s">
        <v>4</v>
      </c>
      <c r="B28" s="116"/>
      <c r="C28" s="117">
        <v>1958000</v>
      </c>
    </row>
    <row r="29" spans="1:10" ht="28.5" customHeight="1">
      <c r="A29" s="115" t="s">
        <v>5</v>
      </c>
      <c r="B29" s="119"/>
      <c r="C29" s="118"/>
    </row>
    <row r="30" spans="1:10" ht="28.5" customHeight="1">
      <c r="A30" s="115" t="s">
        <v>49</v>
      </c>
      <c r="B30" s="116"/>
      <c r="C30" s="118"/>
    </row>
    <row r="31" spans="1:10" ht="38.5" customHeight="1">
      <c r="A31" s="115" t="s">
        <v>9</v>
      </c>
      <c r="B31" s="116"/>
      <c r="C31" s="117">
        <v>1809000</v>
      </c>
    </row>
    <row r="32" spans="1:10" ht="39" customHeight="1">
      <c r="A32" s="115" t="s">
        <v>10</v>
      </c>
      <c r="B32" s="116"/>
      <c r="C32" s="118"/>
    </row>
    <row r="33" spans="1:3">
      <c r="A33" s="2" t="s">
        <v>8</v>
      </c>
    </row>
    <row r="34" spans="1:3" ht="18" customHeight="1">
      <c r="A34" s="114" t="s">
        <v>3</v>
      </c>
      <c r="B34" s="114"/>
      <c r="C34" s="3" t="s">
        <v>1</v>
      </c>
    </row>
    <row r="35" spans="1:3" ht="29.15" customHeight="1">
      <c r="A35" s="115" t="s">
        <v>4</v>
      </c>
      <c r="B35" s="116"/>
      <c r="C35" s="117">
        <v>580000</v>
      </c>
    </row>
    <row r="36" spans="1:3" ht="29.15" customHeight="1">
      <c r="A36" s="115" t="s">
        <v>5</v>
      </c>
      <c r="B36" s="119"/>
      <c r="C36" s="118"/>
    </row>
    <row r="37" spans="1:3" ht="29.15" customHeight="1">
      <c r="A37" s="115" t="s">
        <v>6</v>
      </c>
      <c r="B37" s="116"/>
      <c r="C37" s="118"/>
    </row>
  </sheetData>
  <mergeCells count="15">
    <mergeCell ref="A21:J21"/>
    <mergeCell ref="A25:J25"/>
    <mergeCell ref="A27:B27"/>
    <mergeCell ref="A37:B37"/>
    <mergeCell ref="C35:C37"/>
    <mergeCell ref="A28:B28"/>
    <mergeCell ref="A29:B29"/>
    <mergeCell ref="A30:B30"/>
    <mergeCell ref="A31:B31"/>
    <mergeCell ref="A32:B32"/>
    <mergeCell ref="C28:C30"/>
    <mergeCell ref="C31:C32"/>
    <mergeCell ref="A34:B34"/>
    <mergeCell ref="A35:B35"/>
    <mergeCell ref="A36:B36"/>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提案金額見積 </vt:lpstr>
      <vt:lpstr>引用元</vt:lpstr>
      <vt:lpstr>管理費・事業費算定資料 </vt:lpstr>
      <vt:lpstr>差込用</vt:lpstr>
      <vt:lpstr>引用元!Print_Area</vt:lpstr>
      <vt:lpstr>'管理費・事業費算定資料 '!Print_Area</vt:lpstr>
      <vt:lpstr>'提案金額見積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2025-08-13T09:34:07Z</dcterms:modified>
</cp:coreProperties>
</file>