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tfs02\fs02_shr01\Sosiki_29\国保年金課\国保年金課資格賦課G\■保険料試算シート\R06\00サイト公開用\"/>
    </mc:Choice>
  </mc:AlternateContent>
  <bookViews>
    <workbookView showSheetTabs="0" xWindow="0" yWindow="0" windowWidth="15204" windowHeight="6696"/>
  </bookViews>
  <sheets>
    <sheet name="試算入力" sheetId="1" r:id="rId1"/>
    <sheet name="保険料詳細" sheetId="4" r:id="rId2"/>
    <sheet name="源泉徴収票" sheetId="5" r:id="rId3"/>
    <sheet name="確定申告書" sheetId="6" r:id="rId4"/>
    <sheet name="年金所得" sheetId="8" r:id="rId5"/>
    <sheet name="設定" sheetId="2" state="hidden" r:id="rId6"/>
    <sheet name="計算" sheetId="3" state="hidden" r:id="rId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0" i="3" l="1"/>
  <c r="C10" i="3" s="1"/>
  <c r="K9" i="3"/>
  <c r="C9" i="3" s="1"/>
  <c r="K8" i="3"/>
  <c r="E8" i="3" s="1"/>
  <c r="K7" i="3"/>
  <c r="C7" i="3" s="1"/>
  <c r="K6" i="3"/>
  <c r="C6" i="3" s="1"/>
  <c r="K5" i="3"/>
  <c r="E5" i="3" s="1"/>
  <c r="J11" i="3"/>
  <c r="J10" i="3"/>
  <c r="J9" i="3"/>
  <c r="J8" i="3"/>
  <c r="J7" i="3"/>
  <c r="J6" i="3"/>
  <c r="J5" i="3"/>
  <c r="E9" i="3" l="1"/>
  <c r="E10" i="3"/>
  <c r="C8" i="3"/>
  <c r="C5" i="3"/>
  <c r="E6" i="3"/>
  <c r="E7" i="3"/>
  <c r="F21" i="8"/>
  <c r="F11" i="8"/>
  <c r="G13" i="1" l="1"/>
  <c r="A4" i="3" s="1"/>
  <c r="G14" i="1"/>
  <c r="A5" i="3" s="1"/>
  <c r="G15" i="1"/>
  <c r="A6" i="3" s="1"/>
  <c r="G16" i="1"/>
  <c r="A7" i="3" s="1"/>
  <c r="G17" i="1" l="1"/>
  <c r="A8" i="3" s="1"/>
  <c r="G18" i="1"/>
  <c r="A9" i="3" s="1"/>
  <c r="G19" i="1"/>
  <c r="A10" i="3" s="1"/>
  <c r="G20" i="1"/>
  <c r="A11" i="3" s="1"/>
  <c r="K11" i="3" l="1"/>
  <c r="N10" i="3"/>
  <c r="N9" i="3"/>
  <c r="N8" i="3"/>
  <c r="N7" i="3"/>
  <c r="N6" i="3"/>
  <c r="N5" i="3"/>
  <c r="K4" i="3"/>
  <c r="N4" i="3" s="1"/>
  <c r="N11" i="3" l="1"/>
  <c r="E11" i="3"/>
  <c r="C11" i="3"/>
  <c r="L13" i="3"/>
  <c r="G11" i="3"/>
  <c r="M11" i="3"/>
  <c r="G10" i="3"/>
  <c r="M10" i="3"/>
  <c r="G9" i="3"/>
  <c r="M9" i="3"/>
  <c r="G5" i="3"/>
  <c r="I16" i="4" s="1"/>
  <c r="M5" i="3"/>
  <c r="G6" i="3"/>
  <c r="M6" i="3"/>
  <c r="G7" i="3"/>
  <c r="I18" i="4" s="1"/>
  <c r="M7" i="3"/>
  <c r="M8" i="3"/>
  <c r="E4" i="3"/>
  <c r="M4" i="3"/>
  <c r="F5" i="3"/>
  <c r="G16" i="4" s="1"/>
  <c r="F9" i="3"/>
  <c r="G20" i="4" s="1"/>
  <c r="D5" i="3"/>
  <c r="D16" i="4" s="1"/>
  <c r="H5" i="3"/>
  <c r="J16" i="4" s="1"/>
  <c r="D9" i="3"/>
  <c r="D20" i="4" s="1"/>
  <c r="H9" i="3"/>
  <c r="J20" i="4" s="1"/>
  <c r="D6" i="3"/>
  <c r="D17" i="4" s="1"/>
  <c r="D10" i="3"/>
  <c r="D21" i="4" s="1"/>
  <c r="F6" i="3"/>
  <c r="G17" i="4" s="1"/>
  <c r="F10" i="3"/>
  <c r="G21" i="4" s="1"/>
  <c r="H6" i="3"/>
  <c r="J17" i="4" s="1"/>
  <c r="H10" i="3"/>
  <c r="J21" i="4" s="1"/>
  <c r="D7" i="3"/>
  <c r="D18" i="4" s="1"/>
  <c r="D11" i="3"/>
  <c r="D22" i="4" s="1"/>
  <c r="F7" i="3"/>
  <c r="G18" i="4" s="1"/>
  <c r="F11" i="3"/>
  <c r="G22" i="4" s="1"/>
  <c r="H7" i="3"/>
  <c r="J18" i="4" s="1"/>
  <c r="H11" i="3"/>
  <c r="J22" i="4" s="1"/>
  <c r="D4" i="3"/>
  <c r="D8" i="3"/>
  <c r="D19" i="4" s="1"/>
  <c r="F4" i="3"/>
  <c r="F8" i="3"/>
  <c r="G19" i="4" s="1"/>
  <c r="H4" i="3"/>
  <c r="H8" i="3"/>
  <c r="J19" i="4" s="1"/>
  <c r="C4" i="3"/>
  <c r="G4" i="3"/>
  <c r="I15" i="4" s="1"/>
  <c r="G8" i="3"/>
  <c r="M6" i="4"/>
  <c r="M5" i="4"/>
  <c r="M4" i="4"/>
  <c r="L5" i="3"/>
  <c r="L6" i="3"/>
  <c r="L7" i="3"/>
  <c r="L8" i="3"/>
  <c r="L9" i="3"/>
  <c r="L10" i="3"/>
  <c r="L11" i="3"/>
  <c r="L4" i="3"/>
  <c r="J4" i="3"/>
  <c r="K14" i="4"/>
  <c r="I14" i="4"/>
  <c r="H14" i="4"/>
  <c r="F14" i="4"/>
  <c r="E14" i="4"/>
  <c r="C14" i="4"/>
  <c r="J16" i="3" l="1"/>
  <c r="J15" i="4"/>
  <c r="H15" i="3"/>
  <c r="G6" i="4" s="1"/>
  <c r="D15" i="4"/>
  <c r="D15" i="3"/>
  <c r="G4" i="4" s="1"/>
  <c r="G15" i="4"/>
  <c r="F15" i="3"/>
  <c r="G5" i="4" s="1"/>
  <c r="L12" i="3"/>
  <c r="L14" i="3" s="1"/>
  <c r="G14" i="3"/>
  <c r="E14" i="3"/>
  <c r="C14" i="3"/>
  <c r="L15" i="3" l="1"/>
  <c r="C15" i="4" l="1"/>
  <c r="F15" i="4"/>
  <c r="I17" i="4"/>
  <c r="F19" i="4"/>
  <c r="I20" i="4"/>
  <c r="F22" i="4"/>
  <c r="C19" i="4"/>
  <c r="I22" i="4"/>
  <c r="C17" i="4"/>
  <c r="F16" i="4"/>
  <c r="C16" i="4"/>
  <c r="I19" i="4"/>
  <c r="C20" i="4"/>
  <c r="I21" i="4"/>
  <c r="F18" i="4"/>
  <c r="C18" i="4"/>
  <c r="F17" i="4"/>
  <c r="C22" i="4"/>
  <c r="F20" i="4"/>
  <c r="C21" i="4"/>
  <c r="F21" i="4"/>
  <c r="C15" i="3"/>
  <c r="C16" i="3" s="1"/>
  <c r="C17" i="3" s="1"/>
  <c r="E15" i="3"/>
  <c r="G15" i="3"/>
  <c r="L22" i="4" l="1"/>
  <c r="M22" i="4" s="1"/>
  <c r="L19" i="4"/>
  <c r="M19" i="4" s="1"/>
  <c r="L21" i="4"/>
  <c r="M21" i="4" s="1"/>
  <c r="L20" i="4"/>
  <c r="M20" i="4" s="1"/>
  <c r="L15" i="4"/>
  <c r="M15" i="4" s="1"/>
  <c r="L18" i="4"/>
  <c r="M18" i="4" s="1"/>
  <c r="L16" i="4"/>
  <c r="M16" i="4" s="1"/>
  <c r="L17" i="4"/>
  <c r="M17" i="4" s="1"/>
  <c r="D4" i="4"/>
  <c r="G16" i="3"/>
  <c r="G17" i="3" s="1"/>
  <c r="J6" i="4" s="1"/>
  <c r="D6" i="4"/>
  <c r="E16" i="3"/>
  <c r="E17" i="3" s="1"/>
  <c r="D5" i="4"/>
  <c r="J5" i="4" l="1"/>
  <c r="J4" i="4"/>
  <c r="I19" i="3"/>
  <c r="J7" i="4" s="1"/>
  <c r="K15" i="1" l="1"/>
  <c r="M15" i="3"/>
  <c r="K13" i="1" s="1"/>
</calcChain>
</file>

<file path=xl/sharedStrings.xml><?xml version="1.0" encoding="utf-8"?>
<sst xmlns="http://schemas.openxmlformats.org/spreadsheetml/2006/main" count="162" uniqueCount="121">
  <si>
    <t>年齢</t>
    <rPh sb="0" eb="2">
      <t>ネンレイ</t>
    </rPh>
    <phoneticPr fontId="2"/>
  </si>
  <si>
    <t>基礎所得</t>
    <rPh sb="0" eb="2">
      <t>キソ</t>
    </rPh>
    <rPh sb="2" eb="4">
      <t>ショトク</t>
    </rPh>
    <phoneticPr fontId="2"/>
  </si>
  <si>
    <t>加入者2</t>
    <rPh sb="0" eb="2">
      <t>カニュウ</t>
    </rPh>
    <rPh sb="2" eb="3">
      <t>シャ</t>
    </rPh>
    <phoneticPr fontId="2"/>
  </si>
  <si>
    <t>加入者3</t>
    <rPh sb="0" eb="2">
      <t>カニュウ</t>
    </rPh>
    <rPh sb="2" eb="3">
      <t>シャ</t>
    </rPh>
    <phoneticPr fontId="2"/>
  </si>
  <si>
    <t>加入者4</t>
    <rPh sb="0" eb="2">
      <t>カニュウ</t>
    </rPh>
    <rPh sb="2" eb="3">
      <t>シャ</t>
    </rPh>
    <phoneticPr fontId="2"/>
  </si>
  <si>
    <t>加入者5</t>
    <rPh sb="0" eb="2">
      <t>カニュウ</t>
    </rPh>
    <rPh sb="2" eb="3">
      <t>シャ</t>
    </rPh>
    <phoneticPr fontId="2"/>
  </si>
  <si>
    <t>加入者6</t>
    <rPh sb="0" eb="2">
      <t>カニュウ</t>
    </rPh>
    <rPh sb="2" eb="3">
      <t>シャ</t>
    </rPh>
    <phoneticPr fontId="2"/>
  </si>
  <si>
    <t>加入者7</t>
    <rPh sb="0" eb="2">
      <t>カニュウ</t>
    </rPh>
    <rPh sb="2" eb="3">
      <t>シャ</t>
    </rPh>
    <phoneticPr fontId="2"/>
  </si>
  <si>
    <t>均等割</t>
    <rPh sb="0" eb="3">
      <t>キントウワリ</t>
    </rPh>
    <phoneticPr fontId="4"/>
  </si>
  <si>
    <t>所得割</t>
    <rPh sb="0" eb="3">
      <t>ショトクワリ</t>
    </rPh>
    <phoneticPr fontId="4"/>
  </si>
  <si>
    <t>限度額</t>
    <rPh sb="0" eb="2">
      <t>ゲンド</t>
    </rPh>
    <rPh sb="2" eb="3">
      <t>ガク</t>
    </rPh>
    <phoneticPr fontId="4"/>
  </si>
  <si>
    <t>均等割軽減</t>
    <rPh sb="0" eb="3">
      <t>キントウワリ</t>
    </rPh>
    <rPh sb="3" eb="5">
      <t>ケイゲン</t>
    </rPh>
    <phoneticPr fontId="4"/>
  </si>
  <si>
    <t>医療</t>
    <rPh sb="0" eb="2">
      <t>イリョウ</t>
    </rPh>
    <phoneticPr fontId="4"/>
  </si>
  <si>
    <t>支援</t>
    <rPh sb="0" eb="2">
      <t>シエン</t>
    </rPh>
    <phoneticPr fontId="4"/>
  </si>
  <si>
    <t>介護</t>
    <rPh sb="0" eb="2">
      <t>カイゴ</t>
    </rPh>
    <phoneticPr fontId="4"/>
  </si>
  <si>
    <t>7減</t>
    <rPh sb="1" eb="2">
      <t>ゲン</t>
    </rPh>
    <phoneticPr fontId="4"/>
  </si>
  <si>
    <t>5減</t>
    <rPh sb="1" eb="2">
      <t>ゲン</t>
    </rPh>
    <phoneticPr fontId="4"/>
  </si>
  <si>
    <t>2減</t>
    <rPh sb="1" eb="2">
      <t>ゲン</t>
    </rPh>
    <phoneticPr fontId="4"/>
  </si>
  <si>
    <t>医療分</t>
    <rPh sb="0" eb="2">
      <t>イリョウ</t>
    </rPh>
    <rPh sb="2" eb="3">
      <t>ブン</t>
    </rPh>
    <phoneticPr fontId="2"/>
  </si>
  <si>
    <t>支援分</t>
    <rPh sb="0" eb="2">
      <t>シエン</t>
    </rPh>
    <rPh sb="2" eb="3">
      <t>ブン</t>
    </rPh>
    <phoneticPr fontId="2"/>
  </si>
  <si>
    <t>介護分</t>
    <rPh sb="0" eb="2">
      <t>カイゴ</t>
    </rPh>
    <rPh sb="2" eb="3">
      <t>ブン</t>
    </rPh>
    <phoneticPr fontId="2"/>
  </si>
  <si>
    <t>世帯主</t>
    <rPh sb="0" eb="3">
      <t>セタイヌシ</t>
    </rPh>
    <phoneticPr fontId="2"/>
  </si>
  <si>
    <t>総所得</t>
    <rPh sb="0" eb="1">
      <t>ソウ</t>
    </rPh>
    <rPh sb="1" eb="3">
      <t>ショトク</t>
    </rPh>
    <phoneticPr fontId="2"/>
  </si>
  <si>
    <t>均等割</t>
    <rPh sb="0" eb="3">
      <t>キントウワリ</t>
    </rPh>
    <phoneticPr fontId="2"/>
  </si>
  <si>
    <t>所得割</t>
    <rPh sb="0" eb="2">
      <t>ショトク</t>
    </rPh>
    <rPh sb="2" eb="3">
      <t>ワリ</t>
    </rPh>
    <phoneticPr fontId="2"/>
  </si>
  <si>
    <t>加入者1</t>
    <rPh sb="0" eb="2">
      <t>カニュウ</t>
    </rPh>
    <rPh sb="2" eb="3">
      <t>シャ</t>
    </rPh>
    <phoneticPr fontId="2"/>
  </si>
  <si>
    <t>0～39歳</t>
    <rPh sb="4" eb="5">
      <t>サイ</t>
    </rPh>
    <phoneticPr fontId="2"/>
  </si>
  <si>
    <t>40～64歳</t>
    <rPh sb="5" eb="6">
      <t>サイ</t>
    </rPh>
    <phoneticPr fontId="2"/>
  </si>
  <si>
    <t>65～74歳</t>
    <rPh sb="5" eb="6">
      <t>サイ</t>
    </rPh>
    <phoneticPr fontId="2"/>
  </si>
  <si>
    <t>判定対象</t>
    <rPh sb="0" eb="2">
      <t>ハンテイ</t>
    </rPh>
    <rPh sb="2" eb="4">
      <t>タイショウ</t>
    </rPh>
    <phoneticPr fontId="2"/>
  </si>
  <si>
    <t>軽減前</t>
    <rPh sb="0" eb="2">
      <t>ケイゲン</t>
    </rPh>
    <rPh sb="2" eb="3">
      <t>マエ</t>
    </rPh>
    <phoneticPr fontId="2"/>
  </si>
  <si>
    <t>軽減後</t>
    <rPh sb="0" eb="2">
      <t>ケイゲン</t>
    </rPh>
    <rPh sb="2" eb="3">
      <t>ゴ</t>
    </rPh>
    <phoneticPr fontId="2"/>
  </si>
  <si>
    <t>限度額判定</t>
    <rPh sb="0" eb="2">
      <t>ゲンド</t>
    </rPh>
    <rPh sb="2" eb="3">
      <t>ガク</t>
    </rPh>
    <rPh sb="3" eb="5">
      <t>ハンテイ</t>
    </rPh>
    <phoneticPr fontId="2"/>
  </si>
  <si>
    <t>均等割＋所得割</t>
    <rPh sb="0" eb="3">
      <t>キントウワリ</t>
    </rPh>
    <rPh sb="4" eb="6">
      <t>ショトク</t>
    </rPh>
    <rPh sb="6" eb="7">
      <t>ワリ</t>
    </rPh>
    <phoneticPr fontId="2"/>
  </si>
  <si>
    <t>料率</t>
    <rPh sb="0" eb="2">
      <t>リョウリツ</t>
    </rPh>
    <phoneticPr fontId="2"/>
  </si>
  <si>
    <t>軽減・介護判定</t>
    <rPh sb="0" eb="2">
      <t>ケイゲン</t>
    </rPh>
    <rPh sb="3" eb="5">
      <t>カイゴ</t>
    </rPh>
    <rPh sb="5" eb="7">
      <t>ハンテイ</t>
    </rPh>
    <phoneticPr fontId="2"/>
  </si>
  <si>
    <t>7割軽減</t>
    <rPh sb="1" eb="2">
      <t>ワリ</t>
    </rPh>
    <rPh sb="2" eb="4">
      <t>ケイゲン</t>
    </rPh>
    <phoneticPr fontId="2"/>
  </si>
  <si>
    <t>5割軽減</t>
    <rPh sb="1" eb="2">
      <t>ワリ</t>
    </rPh>
    <rPh sb="2" eb="4">
      <t>ケイゲン</t>
    </rPh>
    <phoneticPr fontId="2"/>
  </si>
  <si>
    <t>2割軽減</t>
    <rPh sb="1" eb="2">
      <t>ワリ</t>
    </rPh>
    <rPh sb="2" eb="4">
      <t>ケイゲン</t>
    </rPh>
    <phoneticPr fontId="2"/>
  </si>
  <si>
    <t>軽減なし</t>
    <rPh sb="0" eb="2">
      <t>ケイゲン</t>
    </rPh>
    <phoneticPr fontId="2"/>
  </si>
  <si>
    <t>年間保険料</t>
    <rPh sb="0" eb="2">
      <t>ネンカン</t>
    </rPh>
    <rPh sb="2" eb="4">
      <t>ホケン</t>
    </rPh>
    <rPh sb="4" eb="5">
      <t>リョウ</t>
    </rPh>
    <phoneticPr fontId="2"/>
  </si>
  <si>
    <t>・世帯主</t>
    <rPh sb="1" eb="4">
      <t>セタイヌシ</t>
    </rPh>
    <phoneticPr fontId="2"/>
  </si>
  <si>
    <t>・世帯員</t>
    <rPh sb="1" eb="4">
      <t>セタイイン</t>
    </rPh>
    <phoneticPr fontId="2"/>
  </si>
  <si>
    <t>【保険料詳細】</t>
    <rPh sb="1" eb="3">
      <t>ホケン</t>
    </rPh>
    <rPh sb="3" eb="4">
      <t>リョウ</t>
    </rPh>
    <rPh sb="4" eb="6">
      <t>ショウサイ</t>
    </rPh>
    <phoneticPr fontId="2"/>
  </si>
  <si>
    <t>世帯合計</t>
    <rPh sb="0" eb="2">
      <t>セタイ</t>
    </rPh>
    <rPh sb="2" eb="4">
      <t>ゴウケイ</t>
    </rPh>
    <phoneticPr fontId="2"/>
  </si>
  <si>
    <t>①基礎賦課額
　（医療分）</t>
    <rPh sb="1" eb="3">
      <t>キソ</t>
    </rPh>
    <rPh sb="3" eb="5">
      <t>フカ</t>
    </rPh>
    <rPh sb="5" eb="6">
      <t>ガク</t>
    </rPh>
    <rPh sb="9" eb="11">
      <t>イリョウ</t>
    </rPh>
    <rPh sb="11" eb="12">
      <t>ブン</t>
    </rPh>
    <phoneticPr fontId="2"/>
  </si>
  <si>
    <t>②後期高齢者支援金等賦課額
　（支援金分）</t>
    <rPh sb="1" eb="3">
      <t>コウキ</t>
    </rPh>
    <rPh sb="3" eb="5">
      <t>コウレイ</t>
    </rPh>
    <rPh sb="5" eb="6">
      <t>シャ</t>
    </rPh>
    <rPh sb="6" eb="9">
      <t>シエンキン</t>
    </rPh>
    <rPh sb="9" eb="10">
      <t>ナド</t>
    </rPh>
    <rPh sb="10" eb="12">
      <t>フカ</t>
    </rPh>
    <rPh sb="12" eb="13">
      <t>ガク</t>
    </rPh>
    <rPh sb="16" eb="19">
      <t>シエンキン</t>
    </rPh>
    <rPh sb="19" eb="20">
      <t>ブン</t>
    </rPh>
    <phoneticPr fontId="2"/>
  </si>
  <si>
    <t>③介護納付金賦課額
　（介護分）</t>
    <rPh sb="1" eb="3">
      <t>カイゴ</t>
    </rPh>
    <rPh sb="3" eb="6">
      <t>ノウフキン</t>
    </rPh>
    <rPh sb="6" eb="8">
      <t>フカ</t>
    </rPh>
    <rPh sb="8" eb="9">
      <t>ガク</t>
    </rPh>
    <rPh sb="12" eb="14">
      <t>カイゴ</t>
    </rPh>
    <rPh sb="14" eb="15">
      <t>ブン</t>
    </rPh>
    <phoneticPr fontId="2"/>
  </si>
  <si>
    <t>【加入者別保険料】</t>
    <rPh sb="1" eb="3">
      <t>カニュウ</t>
    </rPh>
    <rPh sb="3" eb="4">
      <t>シャ</t>
    </rPh>
    <rPh sb="4" eb="5">
      <t>ベツ</t>
    </rPh>
    <rPh sb="5" eb="7">
      <t>ホケン</t>
    </rPh>
    <rPh sb="7" eb="8">
      <t>リョウ</t>
    </rPh>
    <phoneticPr fontId="2"/>
  </si>
  <si>
    <t>加入者</t>
    <rPh sb="0" eb="2">
      <t>カニュウ</t>
    </rPh>
    <rPh sb="2" eb="3">
      <t>シャ</t>
    </rPh>
    <phoneticPr fontId="2"/>
  </si>
  <si>
    <t>①基礎賦課額
　（医療分）</t>
    <phoneticPr fontId="2"/>
  </si>
  <si>
    <t>②後期高齢者支援金等賦課額
　（支援金分）</t>
    <phoneticPr fontId="2"/>
  </si>
  <si>
    <t>③介護納付金賦課額
　（介護分）</t>
    <phoneticPr fontId="2"/>
  </si>
  <si>
    <t>所得割額</t>
    <rPh sb="0" eb="2">
      <t>ショトク</t>
    </rPh>
    <rPh sb="2" eb="3">
      <t>ワリ</t>
    </rPh>
    <rPh sb="3" eb="4">
      <t>ガク</t>
    </rPh>
    <phoneticPr fontId="2"/>
  </si>
  <si>
    <t>均等割額</t>
    <rPh sb="0" eb="3">
      <t>キントウワリ</t>
    </rPh>
    <rPh sb="3" eb="4">
      <t>ガク</t>
    </rPh>
    <phoneticPr fontId="2"/>
  </si>
  <si>
    <t>均等割額</t>
    <rPh sb="0" eb="4">
      <t>キントウワリガク</t>
    </rPh>
    <phoneticPr fontId="2"/>
  </si>
  <si>
    <t>所得割額</t>
    <rPh sb="0" eb="4">
      <t>ショトクワリガク</t>
    </rPh>
    <phoneticPr fontId="2"/>
  </si>
  <si>
    <t>合計額</t>
    <rPh sb="0" eb="2">
      <t>ゴウケイ</t>
    </rPh>
    <rPh sb="2" eb="3">
      <t>ガク</t>
    </rPh>
    <phoneticPr fontId="2"/>
  </si>
  <si>
    <t>限度額</t>
    <rPh sb="0" eb="2">
      <t>ゲンド</t>
    </rPh>
    <rPh sb="2" eb="3">
      <t>ガク</t>
    </rPh>
    <phoneticPr fontId="2"/>
  </si>
  <si>
    <t>対象人数</t>
    <rPh sb="0" eb="2">
      <t>タイショウ</t>
    </rPh>
    <rPh sb="2" eb="4">
      <t>ニンズウ</t>
    </rPh>
    <phoneticPr fontId="2"/>
  </si>
  <si>
    <t>均等割軽減</t>
    <rPh sb="0" eb="3">
      <t>キントウワリ</t>
    </rPh>
    <rPh sb="3" eb="5">
      <t>ケイゲン</t>
    </rPh>
    <phoneticPr fontId="2"/>
  </si>
  <si>
    <t>総所得</t>
    <rPh sb="0" eb="3">
      <t>ソウショトク</t>
    </rPh>
    <phoneticPr fontId="2"/>
  </si>
  <si>
    <t>保険料計算</t>
    <rPh sb="0" eb="2">
      <t>ホケン</t>
    </rPh>
    <rPh sb="2" eb="3">
      <t>リョウ</t>
    </rPh>
    <rPh sb="3" eb="5">
      <t>ケイサン</t>
    </rPh>
    <phoneticPr fontId="2"/>
  </si>
  <si>
    <t>均等割額軽減判定</t>
    <rPh sb="0" eb="3">
      <t>キントウワリ</t>
    </rPh>
    <rPh sb="3" eb="4">
      <t>ガク</t>
    </rPh>
    <rPh sb="4" eb="6">
      <t>ケイゲン</t>
    </rPh>
    <rPh sb="6" eb="8">
      <t>ハンテイ</t>
    </rPh>
    <phoneticPr fontId="2"/>
  </si>
  <si>
    <t>他の健康保険</t>
    <rPh sb="0" eb="1">
      <t>タ</t>
    </rPh>
    <rPh sb="2" eb="4">
      <t>ケンコウ</t>
    </rPh>
    <rPh sb="4" eb="6">
      <t>ホケン</t>
    </rPh>
    <phoneticPr fontId="2"/>
  </si>
  <si>
    <t>※75歳以上の方は後期高齢者医療制度の健康保険となります。</t>
    <rPh sb="3" eb="4">
      <t>サイ</t>
    </rPh>
    <rPh sb="4" eb="6">
      <t>イジョウ</t>
    </rPh>
    <rPh sb="7" eb="8">
      <t>カタ</t>
    </rPh>
    <rPh sb="9" eb="11">
      <t>コウキ</t>
    </rPh>
    <rPh sb="11" eb="13">
      <t>コウレイ</t>
    </rPh>
    <rPh sb="13" eb="14">
      <t>シャ</t>
    </rPh>
    <rPh sb="14" eb="16">
      <t>イリョウ</t>
    </rPh>
    <rPh sb="16" eb="18">
      <t>セイド</t>
    </rPh>
    <rPh sb="19" eb="21">
      <t>ケンコウ</t>
    </rPh>
    <rPh sb="21" eb="23">
      <t>ホケン</t>
    </rPh>
    <phoneticPr fontId="2"/>
  </si>
  <si>
    <t>給与所得</t>
    <rPh sb="0" eb="2">
      <t>キュウヨ</t>
    </rPh>
    <rPh sb="2" eb="4">
      <t>ショトク</t>
    </rPh>
    <phoneticPr fontId="2"/>
  </si>
  <si>
    <t>年金所得</t>
    <rPh sb="0" eb="2">
      <t>ネンキン</t>
    </rPh>
    <rPh sb="2" eb="4">
      <t>ショトク</t>
    </rPh>
    <phoneticPr fontId="2"/>
  </si>
  <si>
    <t>その他所得</t>
    <rPh sb="2" eb="3">
      <t>タ</t>
    </rPh>
    <rPh sb="3" eb="5">
      <t>ショトク</t>
    </rPh>
    <phoneticPr fontId="2"/>
  </si>
  <si>
    <t>年金控除</t>
    <rPh sb="0" eb="2">
      <t>ネンキン</t>
    </rPh>
    <rPh sb="2" eb="4">
      <t>コウジョ</t>
    </rPh>
    <phoneticPr fontId="2"/>
  </si>
  <si>
    <t>加入者毎の
概算額
（年間）</t>
    <rPh sb="0" eb="2">
      <t>カニュウ</t>
    </rPh>
    <rPh sb="2" eb="3">
      <t>シャ</t>
    </rPh>
    <rPh sb="3" eb="4">
      <t>ゴト</t>
    </rPh>
    <rPh sb="6" eb="8">
      <t>ガイサン</t>
    </rPh>
    <rPh sb="8" eb="9">
      <t>ガク</t>
    </rPh>
    <rPh sb="11" eb="12">
      <t>ネン</t>
    </rPh>
    <rPh sb="12" eb="13">
      <t>カン</t>
    </rPh>
    <phoneticPr fontId="2"/>
  </si>
  <si>
    <t>加入者毎の
概算額
（1ヶ月あたり）</t>
    <rPh sb="0" eb="2">
      <t>カニュウ</t>
    </rPh>
    <rPh sb="2" eb="3">
      <t>シャ</t>
    </rPh>
    <rPh sb="3" eb="4">
      <t>ゴト</t>
    </rPh>
    <rPh sb="6" eb="8">
      <t>ガイサン</t>
    </rPh>
    <rPh sb="8" eb="9">
      <t>ガク</t>
    </rPh>
    <rPh sb="13" eb="14">
      <t>ゲツ</t>
    </rPh>
    <phoneticPr fontId="2"/>
  </si>
  <si>
    <t>[入力方法]</t>
    <rPh sb="1" eb="3">
      <t>ニュウリョク</t>
    </rPh>
    <rPh sb="3" eb="5">
      <t>ホウホウ</t>
    </rPh>
    <phoneticPr fontId="2"/>
  </si>
  <si>
    <t>・各所得がマイナスの場合は￥0と入力してください。</t>
    <rPh sb="1" eb="2">
      <t>カク</t>
    </rPh>
    <rPh sb="2" eb="4">
      <t>ショトク</t>
    </rPh>
    <rPh sb="10" eb="12">
      <t>バアイ</t>
    </rPh>
    <rPh sb="16" eb="18">
      <t>ニュウリョク</t>
    </rPh>
    <phoneticPr fontId="2"/>
  </si>
  <si>
    <t>※所得についての詳細は税務署等へお問合せください。</t>
    <rPh sb="1" eb="3">
      <t>ショトク</t>
    </rPh>
    <rPh sb="8" eb="10">
      <t>ショウサイ</t>
    </rPh>
    <rPh sb="11" eb="14">
      <t>ゼイムショ</t>
    </rPh>
    <rPh sb="14" eb="15">
      <t>トウ</t>
    </rPh>
    <rPh sb="17" eb="19">
      <t>トイアワ</t>
    </rPh>
    <phoneticPr fontId="2"/>
  </si>
  <si>
    <t>[注意事項]</t>
    <rPh sb="1" eb="3">
      <t>チュウイ</t>
    </rPh>
    <rPh sb="3" eb="5">
      <t>ジコウ</t>
    </rPh>
    <phoneticPr fontId="2"/>
  </si>
  <si>
    <t>・この計算結果はあくまで試算のため、実際の保険料とは異なる場合があります。正しい保険料は国民健康保険料納入通知書をご確認ください。</t>
    <rPh sb="3" eb="5">
      <t>ケイサン</t>
    </rPh>
    <rPh sb="5" eb="7">
      <t>ケッカ</t>
    </rPh>
    <rPh sb="12" eb="14">
      <t>シサン</t>
    </rPh>
    <rPh sb="18" eb="20">
      <t>ジッサイ</t>
    </rPh>
    <rPh sb="21" eb="23">
      <t>ホケン</t>
    </rPh>
    <rPh sb="23" eb="24">
      <t>リョウ</t>
    </rPh>
    <rPh sb="26" eb="27">
      <t>コト</t>
    </rPh>
    <rPh sb="29" eb="31">
      <t>バアイ</t>
    </rPh>
    <rPh sb="37" eb="38">
      <t>タダ</t>
    </rPh>
    <rPh sb="40" eb="42">
      <t>ホケン</t>
    </rPh>
    <rPh sb="42" eb="43">
      <t>リョウ</t>
    </rPh>
    <rPh sb="44" eb="46">
      <t>コクミン</t>
    </rPh>
    <rPh sb="46" eb="48">
      <t>ケンコウ</t>
    </rPh>
    <rPh sb="48" eb="50">
      <t>ホケン</t>
    </rPh>
    <rPh sb="50" eb="51">
      <t>リョウ</t>
    </rPh>
    <rPh sb="51" eb="53">
      <t>ノウニュウ</t>
    </rPh>
    <rPh sb="53" eb="56">
      <t>ツウチショ</t>
    </rPh>
    <rPh sb="58" eb="60">
      <t>カクニン</t>
    </rPh>
    <phoneticPr fontId="2"/>
  </si>
  <si>
    <t>・次の保険料軽減制度は試算されませんのでご了承ください。</t>
    <rPh sb="1" eb="2">
      <t>ツギ</t>
    </rPh>
    <rPh sb="3" eb="5">
      <t>ホケン</t>
    </rPh>
    <rPh sb="5" eb="6">
      <t>リョウ</t>
    </rPh>
    <rPh sb="6" eb="8">
      <t>ケイゲン</t>
    </rPh>
    <rPh sb="8" eb="10">
      <t>セイド</t>
    </rPh>
    <rPh sb="11" eb="13">
      <t>シサン</t>
    </rPh>
    <rPh sb="21" eb="23">
      <t>リョウショウ</t>
    </rPh>
    <phoneticPr fontId="2"/>
  </si>
  <si>
    <t>非自発的失業者（会社都合等やむを得ない理由により離職した方）の軽減制度</t>
    <rPh sb="0" eb="1">
      <t>ヒ</t>
    </rPh>
    <rPh sb="1" eb="4">
      <t>ジハツテキ</t>
    </rPh>
    <rPh sb="4" eb="7">
      <t>シツギョウシャ</t>
    </rPh>
    <rPh sb="8" eb="10">
      <t>カイシャ</t>
    </rPh>
    <rPh sb="10" eb="13">
      <t>ツゴウナド</t>
    </rPh>
    <rPh sb="16" eb="17">
      <t>エ</t>
    </rPh>
    <rPh sb="19" eb="21">
      <t>リユウ</t>
    </rPh>
    <rPh sb="24" eb="26">
      <t>リショク</t>
    </rPh>
    <rPh sb="28" eb="29">
      <t>カタ</t>
    </rPh>
    <rPh sb="31" eb="33">
      <t>ケイゲン</t>
    </rPh>
    <rPh sb="33" eb="35">
      <t>セイド</t>
    </rPh>
    <phoneticPr fontId="2"/>
  </si>
  <si>
    <t>社会保険から後期高齢者医療制度に移行した方の被扶養者となっていた方の減免制度</t>
    <rPh sb="36" eb="38">
      <t>セイド</t>
    </rPh>
    <phoneticPr fontId="2"/>
  </si>
  <si>
    <t>その他申請により適用となる減免制度</t>
    <rPh sb="2" eb="3">
      <t>タ</t>
    </rPh>
    <rPh sb="3" eb="5">
      <t>シンセイ</t>
    </rPh>
    <rPh sb="8" eb="10">
      <t>テキヨウ</t>
    </rPh>
    <rPh sb="13" eb="15">
      <t>ゲンメン</t>
    </rPh>
    <rPh sb="15" eb="17">
      <t>セイド</t>
    </rPh>
    <phoneticPr fontId="2"/>
  </si>
  <si>
    <t>（１）65歳以上の方</t>
    <rPh sb="5" eb="6">
      <t>サイ</t>
    </rPh>
    <rPh sb="6" eb="8">
      <t>イジョウ</t>
    </rPh>
    <rPh sb="9" eb="10">
      <t>カタ</t>
    </rPh>
    <phoneticPr fontId="2"/>
  </si>
  <si>
    <t>年金の収入額</t>
    <rPh sb="0" eb="2">
      <t>ネンキン</t>
    </rPh>
    <rPh sb="3" eb="5">
      <t>シュウニュウ</t>
    </rPh>
    <rPh sb="5" eb="6">
      <t>ガク</t>
    </rPh>
    <phoneticPr fontId="2"/>
  </si>
  <si>
    <t>年金所得の金額</t>
    <rPh sb="0" eb="2">
      <t>ネンキン</t>
    </rPh>
    <rPh sb="2" eb="4">
      <t>ショトク</t>
    </rPh>
    <rPh sb="5" eb="7">
      <t>キンガク</t>
    </rPh>
    <phoneticPr fontId="2"/>
  </si>
  <si>
    <t>年金収入が2か所以上ある方は、「年金の収入額」を合計して計算してください。</t>
    <rPh sb="0" eb="2">
      <t>ネンキン</t>
    </rPh>
    <rPh sb="2" eb="4">
      <t>シュウニュウ</t>
    </rPh>
    <rPh sb="7" eb="8">
      <t>ショ</t>
    </rPh>
    <rPh sb="8" eb="10">
      <t>イジョウ</t>
    </rPh>
    <rPh sb="12" eb="13">
      <t>カタ</t>
    </rPh>
    <rPh sb="16" eb="18">
      <t>ネンキン</t>
    </rPh>
    <rPh sb="19" eb="21">
      <t>シュウニュウ</t>
    </rPh>
    <rPh sb="21" eb="22">
      <t>ガク</t>
    </rPh>
    <rPh sb="24" eb="26">
      <t>ゴウケイ</t>
    </rPh>
    <rPh sb="28" eb="30">
      <t>ケイサン</t>
    </rPh>
    <phoneticPr fontId="2"/>
  </si>
  <si>
    <t>0円</t>
    <rPh sb="1" eb="2">
      <t>エン</t>
    </rPh>
    <phoneticPr fontId="2"/>
  </si>
  <si>
    <t>4,100,000円 ～ 7,699,999円</t>
    <rPh sb="9" eb="10">
      <t>エン</t>
    </rPh>
    <rPh sb="22" eb="23">
      <t>エン</t>
    </rPh>
    <phoneticPr fontId="2"/>
  </si>
  <si>
    <t>3,300,000円 ～ 4,099,999円</t>
    <rPh sb="9" eb="10">
      <t>エン</t>
    </rPh>
    <rPh sb="22" eb="23">
      <t>エン</t>
    </rPh>
    <phoneticPr fontId="2"/>
  </si>
  <si>
    <t>（2）65歳未満の方</t>
    <rPh sb="5" eb="6">
      <t>サイ</t>
    </rPh>
    <rPh sb="6" eb="8">
      <t>ミマン</t>
    </rPh>
    <rPh sb="9" eb="10">
      <t>カタ</t>
    </rPh>
    <phoneticPr fontId="2"/>
  </si>
  <si>
    <t>1,300,000円 ～ 4,099,999円</t>
    <rPh sb="9" eb="10">
      <t>エン</t>
    </rPh>
    <rPh sb="22" eb="23">
      <t>エン</t>
    </rPh>
    <phoneticPr fontId="2"/>
  </si>
  <si>
    <t>年金所得の試算（65歳以上）</t>
    <rPh sb="0" eb="2">
      <t>ネンキン</t>
    </rPh>
    <rPh sb="2" eb="4">
      <t>ショトク</t>
    </rPh>
    <rPh sb="5" eb="7">
      <t>シサン</t>
    </rPh>
    <rPh sb="10" eb="11">
      <t>サイ</t>
    </rPh>
    <rPh sb="11" eb="13">
      <t>イジョウ</t>
    </rPh>
    <phoneticPr fontId="2"/>
  </si>
  <si>
    <t>年金所得</t>
    <rPh sb="0" eb="2">
      <t>ネンキン</t>
    </rPh>
    <rPh sb="2" eb="4">
      <t>ショトク</t>
    </rPh>
    <phoneticPr fontId="2"/>
  </si>
  <si>
    <t>年金所得の試算（65歳未満）</t>
    <rPh sb="0" eb="2">
      <t>ネンキン</t>
    </rPh>
    <rPh sb="2" eb="4">
      <t>ショトク</t>
    </rPh>
    <rPh sb="5" eb="7">
      <t>シサン</t>
    </rPh>
    <rPh sb="10" eb="11">
      <t>サイ</t>
    </rPh>
    <rPh sb="11" eb="13">
      <t>ミマン</t>
    </rPh>
    <phoneticPr fontId="2"/>
  </si>
  <si>
    <t>基礎控除額</t>
    <rPh sb="0" eb="2">
      <t>キソ</t>
    </rPh>
    <rPh sb="2" eb="4">
      <t>コウジョ</t>
    </rPh>
    <rPh sb="4" eb="5">
      <t>ガク</t>
    </rPh>
    <phoneticPr fontId="2"/>
  </si>
  <si>
    <t>軽減対象</t>
    <rPh sb="0" eb="2">
      <t>ケイゲン</t>
    </rPh>
    <rPh sb="2" eb="4">
      <t>タイショウ</t>
    </rPh>
    <phoneticPr fontId="2"/>
  </si>
  <si>
    <t>介護対象
年金控除判定</t>
    <rPh sb="0" eb="2">
      <t>カイゴ</t>
    </rPh>
    <rPh sb="2" eb="4">
      <t>タイショウ</t>
    </rPh>
    <rPh sb="5" eb="7">
      <t>ネンキン</t>
    </rPh>
    <rPh sb="7" eb="9">
      <t>コウジョ</t>
    </rPh>
    <rPh sb="9" eb="11">
      <t>ハンテイ</t>
    </rPh>
    <phoneticPr fontId="2"/>
  </si>
  <si>
    <t>10万控除追加対象</t>
    <rPh sb="2" eb="3">
      <t>マン</t>
    </rPh>
    <rPh sb="3" eb="5">
      <t>コウジョ</t>
    </rPh>
    <rPh sb="5" eb="7">
      <t>ツイカ</t>
    </rPh>
    <rPh sb="7" eb="9">
      <t>タイショウ</t>
    </rPh>
    <phoneticPr fontId="2"/>
  </si>
  <si>
    <t>軽減判定
10万控除追加対象</t>
    <rPh sb="0" eb="2">
      <t>ケイゲン</t>
    </rPh>
    <rPh sb="2" eb="4">
      <t>ハンテイ</t>
    </rPh>
    <rPh sb="7" eb="8">
      <t>マン</t>
    </rPh>
    <rPh sb="8" eb="10">
      <t>コウジョ</t>
    </rPh>
    <rPh sb="10" eb="12">
      <t>ツイカ</t>
    </rPh>
    <rPh sb="12" eb="14">
      <t>タイショウ</t>
    </rPh>
    <phoneticPr fontId="2"/>
  </si>
  <si>
    <t xml:space="preserve">             0円 ～ 1,100,000円</t>
    <rPh sb="14" eb="15">
      <t>エン</t>
    </rPh>
    <rPh sb="27" eb="28">
      <t>エン</t>
    </rPh>
    <phoneticPr fontId="2"/>
  </si>
  <si>
    <t>収入額　－　1,100,000円</t>
    <rPh sb="0" eb="2">
      <t>シュウニュウ</t>
    </rPh>
    <rPh sb="2" eb="3">
      <t>ガク</t>
    </rPh>
    <rPh sb="15" eb="16">
      <t>エン</t>
    </rPh>
    <phoneticPr fontId="2"/>
  </si>
  <si>
    <t>1,100,001円 ～ 3,299,999円</t>
    <rPh sb="9" eb="10">
      <t>エン</t>
    </rPh>
    <rPh sb="22" eb="23">
      <t>エン</t>
    </rPh>
    <phoneticPr fontId="2"/>
  </si>
  <si>
    <t>※年金以外の所得合計が1000万円超～2000万の場合は年金所得に＋10万円、2000万超の場合は年金所得に＋20万円で計算してください。</t>
    <rPh sb="1" eb="3">
      <t>ネンキン</t>
    </rPh>
    <rPh sb="3" eb="5">
      <t>イガイ</t>
    </rPh>
    <rPh sb="6" eb="8">
      <t>ショトク</t>
    </rPh>
    <rPh sb="8" eb="10">
      <t>ゴウケイ</t>
    </rPh>
    <rPh sb="15" eb="17">
      <t>マンエン</t>
    </rPh>
    <rPh sb="17" eb="18">
      <t>チョウ</t>
    </rPh>
    <rPh sb="23" eb="24">
      <t>マン</t>
    </rPh>
    <rPh sb="25" eb="27">
      <t>バアイ</t>
    </rPh>
    <rPh sb="28" eb="30">
      <t>ネンキン</t>
    </rPh>
    <rPh sb="30" eb="32">
      <t>ショトク</t>
    </rPh>
    <rPh sb="36" eb="37">
      <t>マン</t>
    </rPh>
    <rPh sb="37" eb="38">
      <t>エン</t>
    </rPh>
    <rPh sb="43" eb="44">
      <t>マン</t>
    </rPh>
    <rPh sb="44" eb="45">
      <t>チョウ</t>
    </rPh>
    <rPh sb="46" eb="48">
      <t>バアイ</t>
    </rPh>
    <rPh sb="49" eb="51">
      <t>ネンキン</t>
    </rPh>
    <rPh sb="51" eb="53">
      <t>ショトク</t>
    </rPh>
    <rPh sb="57" eb="59">
      <t>マンエン</t>
    </rPh>
    <rPh sb="60" eb="62">
      <t>ケイサン</t>
    </rPh>
    <phoneticPr fontId="2"/>
  </si>
  <si>
    <t>収入額 × 0.75 － 　 275,000円（小数点以下切り捨て）</t>
    <rPh sb="0" eb="2">
      <t>シュウニュウ</t>
    </rPh>
    <rPh sb="2" eb="3">
      <t>ガク</t>
    </rPh>
    <rPh sb="22" eb="23">
      <t>エン</t>
    </rPh>
    <rPh sb="24" eb="27">
      <t>ショウスウテン</t>
    </rPh>
    <rPh sb="27" eb="29">
      <t>イカ</t>
    </rPh>
    <rPh sb="29" eb="30">
      <t>キ</t>
    </rPh>
    <rPh sb="31" eb="32">
      <t>ス</t>
    </rPh>
    <phoneticPr fontId="2"/>
  </si>
  <si>
    <t>収入額 × 0.85 －  　685,000円（小数点以下切り捨て）</t>
    <rPh sb="0" eb="2">
      <t>シュウニュウ</t>
    </rPh>
    <rPh sb="2" eb="3">
      <t>ガク</t>
    </rPh>
    <rPh sb="22" eb="23">
      <t>エン</t>
    </rPh>
    <rPh sb="24" eb="27">
      <t>ショウスウテン</t>
    </rPh>
    <rPh sb="27" eb="29">
      <t>イカ</t>
    </rPh>
    <rPh sb="29" eb="30">
      <t>キ</t>
    </rPh>
    <rPh sb="31" eb="32">
      <t>ス</t>
    </rPh>
    <phoneticPr fontId="2"/>
  </si>
  <si>
    <t>7,700,000円 ～ 9,999,999円</t>
    <rPh sb="9" eb="10">
      <t>エン</t>
    </rPh>
    <rPh sb="22" eb="23">
      <t>エン</t>
    </rPh>
    <phoneticPr fontId="2"/>
  </si>
  <si>
    <t>収入額 × 0.95 － 1,455,000円（小数点以下切り捨て）</t>
    <rPh sb="0" eb="2">
      <t>シュウニュウ</t>
    </rPh>
    <rPh sb="2" eb="3">
      <t>ガク</t>
    </rPh>
    <rPh sb="22" eb="23">
      <t>エン</t>
    </rPh>
    <rPh sb="24" eb="27">
      <t>ショウスウテン</t>
    </rPh>
    <rPh sb="27" eb="29">
      <t>イカ</t>
    </rPh>
    <rPh sb="29" eb="30">
      <t>キ</t>
    </rPh>
    <rPh sb="31" eb="32">
      <t>ス</t>
    </rPh>
    <phoneticPr fontId="2"/>
  </si>
  <si>
    <t>10,000,000円 ～</t>
    <rPh sb="10" eb="11">
      <t>エン</t>
    </rPh>
    <phoneticPr fontId="2"/>
  </si>
  <si>
    <t>収入額  － 1,955,000円</t>
    <rPh sb="0" eb="2">
      <t>シュウニュウ</t>
    </rPh>
    <rPh sb="2" eb="3">
      <t>ガク</t>
    </rPh>
    <rPh sb="16" eb="17">
      <t>エン</t>
    </rPh>
    <phoneticPr fontId="2"/>
  </si>
  <si>
    <t xml:space="preserve">             0円 ～ 600,000円</t>
    <rPh sb="14" eb="15">
      <t>エン</t>
    </rPh>
    <rPh sb="25" eb="26">
      <t>エン</t>
    </rPh>
    <phoneticPr fontId="2"/>
  </si>
  <si>
    <t xml:space="preserve">   600,001円 ～ 1,299,999円</t>
    <rPh sb="10" eb="11">
      <t>エン</t>
    </rPh>
    <rPh sb="23" eb="24">
      <t>エン</t>
    </rPh>
    <phoneticPr fontId="2"/>
  </si>
  <si>
    <t>収入額　－　600,000円</t>
    <rPh sb="0" eb="2">
      <t>シュウニュウ</t>
    </rPh>
    <rPh sb="2" eb="3">
      <t>ガク</t>
    </rPh>
    <rPh sb="13" eb="14">
      <t>エン</t>
    </rPh>
    <phoneticPr fontId="2"/>
  </si>
  <si>
    <t>・所得金額調整控除は反映されていません。適用可否など詳細は税務署等へお問合せください。</t>
    <rPh sb="1" eb="3">
      <t>ショトク</t>
    </rPh>
    <rPh sb="3" eb="5">
      <t>キンガク</t>
    </rPh>
    <rPh sb="5" eb="7">
      <t>チョウセイ</t>
    </rPh>
    <rPh sb="7" eb="9">
      <t>コウジョ</t>
    </rPh>
    <rPh sb="10" eb="12">
      <t>ハンエイ</t>
    </rPh>
    <rPh sb="20" eb="22">
      <t>テキヨウ</t>
    </rPh>
    <rPh sb="22" eb="24">
      <t>カヒ</t>
    </rPh>
    <rPh sb="26" eb="28">
      <t>ショウサイ</t>
    </rPh>
    <rPh sb="29" eb="32">
      <t>ゼイムショ</t>
    </rPh>
    <rPh sb="32" eb="33">
      <t>トウ</t>
    </rPh>
    <rPh sb="35" eb="37">
      <t>トイアワ</t>
    </rPh>
    <phoneticPr fontId="2"/>
  </si>
  <si>
    <t>未就学児</t>
    <rPh sb="0" eb="4">
      <t>ミシュウガクジ</t>
    </rPh>
    <phoneticPr fontId="2"/>
  </si>
  <si>
    <t>小学生～39歳</t>
    <rPh sb="0" eb="3">
      <t>ショウガクセイ</t>
    </rPh>
    <rPh sb="6" eb="7">
      <t>サイ</t>
    </rPh>
    <phoneticPr fontId="2"/>
  </si>
  <si>
    <t>令和6年度　板橋区国民健康保険料　試算シート</t>
    <rPh sb="0" eb="2">
      <t>レイワ</t>
    </rPh>
    <rPh sb="3" eb="4">
      <t>ネン</t>
    </rPh>
    <rPh sb="4" eb="5">
      <t>ド</t>
    </rPh>
    <rPh sb="6" eb="9">
      <t>イタバシク</t>
    </rPh>
    <rPh sb="9" eb="11">
      <t>コクミン</t>
    </rPh>
    <rPh sb="11" eb="13">
      <t>ケンコウ</t>
    </rPh>
    <rPh sb="13" eb="15">
      <t>ホケン</t>
    </rPh>
    <rPh sb="15" eb="16">
      <t>リョウ</t>
    </rPh>
    <rPh sb="17" eb="19">
      <t>シサン</t>
    </rPh>
    <phoneticPr fontId="2"/>
  </si>
  <si>
    <t>・国民健康保険に加入される方の年齢を選択し、令和5年中の各所得を入力してください。</t>
    <rPh sb="1" eb="3">
      <t>コクミン</t>
    </rPh>
    <rPh sb="3" eb="5">
      <t>ケンコウ</t>
    </rPh>
    <rPh sb="5" eb="7">
      <t>ホケン</t>
    </rPh>
    <rPh sb="8" eb="10">
      <t>カニュウ</t>
    </rPh>
    <rPh sb="13" eb="14">
      <t>カタ</t>
    </rPh>
    <rPh sb="15" eb="17">
      <t>ネンレイ</t>
    </rPh>
    <rPh sb="18" eb="20">
      <t>センタク</t>
    </rPh>
    <rPh sb="22" eb="23">
      <t>レイ</t>
    </rPh>
    <rPh sb="23" eb="24">
      <t>ワ</t>
    </rPh>
    <rPh sb="25" eb="26">
      <t>ネン</t>
    </rPh>
    <rPh sb="26" eb="27">
      <t>チュウ</t>
    </rPh>
    <rPh sb="28" eb="29">
      <t>カク</t>
    </rPh>
    <rPh sb="29" eb="31">
      <t>ショトク</t>
    </rPh>
    <rPh sb="32" eb="34">
      <t>ニュウリョク</t>
    </rPh>
    <phoneticPr fontId="2"/>
  </si>
  <si>
    <t>・世帯主が国民健康保険に加入されない場合は、年齢を「他の健康保険」とした上で令和5年中の各所得を入力してください。</t>
    <rPh sb="1" eb="4">
      <t>セタイヌシ</t>
    </rPh>
    <rPh sb="5" eb="7">
      <t>コクミン</t>
    </rPh>
    <rPh sb="7" eb="9">
      <t>ケンコウ</t>
    </rPh>
    <rPh sb="9" eb="11">
      <t>ホケン</t>
    </rPh>
    <rPh sb="12" eb="14">
      <t>カニュウ</t>
    </rPh>
    <rPh sb="18" eb="20">
      <t>バアイ</t>
    </rPh>
    <rPh sb="22" eb="24">
      <t>ネンレイ</t>
    </rPh>
    <rPh sb="26" eb="27">
      <t>タ</t>
    </rPh>
    <rPh sb="28" eb="30">
      <t>ケンコウ</t>
    </rPh>
    <rPh sb="30" eb="32">
      <t>ホケン</t>
    </rPh>
    <rPh sb="36" eb="37">
      <t>ウエ</t>
    </rPh>
    <rPh sb="38" eb="40">
      <t>レイワ</t>
    </rPh>
    <rPh sb="41" eb="42">
      <t>ネン</t>
    </rPh>
    <rPh sb="42" eb="43">
      <t>チュウ</t>
    </rPh>
    <rPh sb="44" eb="45">
      <t>カク</t>
    </rPh>
    <rPh sb="45" eb="47">
      <t>ショトク</t>
    </rPh>
    <rPh sb="48" eb="50">
      <t>ニュウリョク</t>
    </rPh>
    <phoneticPr fontId="2"/>
  </si>
  <si>
    <t>令和6年１月１日時点で65歳へ到達しているかによって計算方法が異なります。</t>
    <rPh sb="0" eb="2">
      <t>レイワ</t>
    </rPh>
    <rPh sb="3" eb="4">
      <t>ネン</t>
    </rPh>
    <rPh sb="5" eb="6">
      <t>ガツ</t>
    </rPh>
    <rPh sb="7" eb="8">
      <t>ニチ</t>
    </rPh>
    <rPh sb="8" eb="10">
      <t>ジテン</t>
    </rPh>
    <rPh sb="13" eb="14">
      <t>サイ</t>
    </rPh>
    <rPh sb="15" eb="17">
      <t>トウタツ</t>
    </rPh>
    <rPh sb="26" eb="28">
      <t>ケイサン</t>
    </rPh>
    <rPh sb="28" eb="30">
      <t>ホウホウ</t>
    </rPh>
    <rPh sb="31" eb="32">
      <t>コト</t>
    </rPh>
    <phoneticPr fontId="2"/>
  </si>
  <si>
    <t>[年金所得の計算方法（令和6年度）]</t>
    <rPh sb="1" eb="3">
      <t>ネンキン</t>
    </rPh>
    <rPh sb="3" eb="5">
      <t>ショトク</t>
    </rPh>
    <rPh sb="6" eb="8">
      <t>ケイサン</t>
    </rPh>
    <rPh sb="8" eb="10">
      <t>ホウホウ</t>
    </rPh>
    <rPh sb="11" eb="12">
      <t>レイ</t>
    </rPh>
    <rPh sb="12" eb="13">
      <t>ワ</t>
    </rPh>
    <rPh sb="14" eb="15">
      <t>ネン</t>
    </rPh>
    <rPh sb="15" eb="16">
      <t>ド</t>
    </rPh>
    <phoneticPr fontId="2"/>
  </si>
  <si>
    <t>（昭和34年1月1日以前に生まれた方）</t>
    <rPh sb="1" eb="3">
      <t>ショウワ</t>
    </rPh>
    <rPh sb="5" eb="6">
      <t>ネン</t>
    </rPh>
    <rPh sb="7" eb="8">
      <t>ガツ</t>
    </rPh>
    <rPh sb="9" eb="10">
      <t>ニチ</t>
    </rPh>
    <rPh sb="10" eb="12">
      <t>イゼン</t>
    </rPh>
    <rPh sb="13" eb="14">
      <t>ウ</t>
    </rPh>
    <rPh sb="17" eb="18">
      <t>カタ</t>
    </rPh>
    <phoneticPr fontId="2"/>
  </si>
  <si>
    <t>（昭和34年1月2日以降に生まれた方）</t>
    <rPh sb="1" eb="3">
      <t>ショウワ</t>
    </rPh>
    <rPh sb="5" eb="6">
      <t>ネン</t>
    </rPh>
    <rPh sb="7" eb="8">
      <t>ガツ</t>
    </rPh>
    <rPh sb="9" eb="10">
      <t>ニチ</t>
    </rPh>
    <rPh sb="10" eb="12">
      <t>イコウ</t>
    </rPh>
    <rPh sb="13" eb="14">
      <t>ウ</t>
    </rPh>
    <rPh sb="17" eb="18">
      <t>カタ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</si>
</sst>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Red]\-#,##0.0"/>
    <numFmt numFmtId="177" formatCode="0.0"/>
  </numFmts>
  <fonts count="1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1"/>
      <name val="ＭＳ Ｐゴシック"/>
      <family val="3"/>
      <charset val="128"/>
    </font>
    <font>
      <sz val="6"/>
      <name val="ＭＳ Ｐゴシック"/>
      <family val="3"/>
      <charset val="128"/>
    </font>
    <font>
      <sz val="11"/>
      <name val="ＭＳ Ｐゴシック"/>
      <family val="3"/>
      <charset val="128"/>
    </font>
    <font>
      <sz val="11"/>
      <color indexed="8"/>
      <name val="ＭＳ Ｐゴシック"/>
      <family val="3"/>
      <charset val="128"/>
    </font>
    <font>
      <b/>
      <sz val="11"/>
      <color theme="1"/>
      <name val="ＭＳ Ｐゴシック"/>
      <family val="3"/>
      <charset val="128"/>
      <scheme val="minor"/>
    </font>
    <font>
      <sz val="11"/>
      <color theme="1" tint="4.9989318521683403E-2"/>
      <name val="ＭＳ Ｐゴシック"/>
      <family val="2"/>
      <charset val="128"/>
      <scheme val="minor"/>
    </font>
    <font>
      <sz val="11"/>
      <color theme="1" tint="4.9989318521683403E-2"/>
      <name val="ＭＳ Ｐゴシック"/>
      <family val="3"/>
      <charset val="128"/>
      <scheme val="minor"/>
    </font>
    <font>
      <sz val="11"/>
      <color theme="0" tint="-0.499984740745262"/>
      <name val="ＭＳ Ｐゴシック"/>
      <family val="2"/>
      <charset val="128"/>
      <scheme val="minor"/>
    </font>
    <font>
      <b/>
      <sz val="11"/>
      <color theme="1"/>
      <name val="Meiryo UI"/>
      <family val="3"/>
      <charset val="128"/>
    </font>
    <font>
      <sz val="11"/>
      <color theme="1"/>
      <name val="Meiryo UI"/>
      <family val="3"/>
      <charset val="128"/>
    </font>
    <font>
      <sz val="14"/>
      <color theme="1"/>
      <name val="Meiryo UI"/>
      <family val="3"/>
      <charset val="128"/>
    </font>
    <font>
      <b/>
      <sz val="14"/>
      <color theme="1"/>
      <name val="Meiryo UI"/>
      <family val="3"/>
      <charset val="128"/>
    </font>
    <font>
      <sz val="11"/>
      <color theme="0" tint="-0.499984740745262"/>
      <name val="Meiryo UI"/>
      <family val="3"/>
      <charset val="128"/>
    </font>
    <font>
      <sz val="12"/>
      <color theme="0" tint="-0.499984740745262"/>
      <name val="Meiryo UI"/>
      <family val="3"/>
      <charset val="128"/>
    </font>
    <font>
      <b/>
      <sz val="18"/>
      <color theme="1"/>
      <name val="Meiryo UI"/>
      <family val="3"/>
      <charset val="128"/>
    </font>
    <font>
      <sz val="11"/>
      <color rgb="FFFF0000"/>
      <name val="Meiryo UI"/>
      <family val="3"/>
      <charset val="128"/>
    </font>
  </fonts>
  <fills count="7">
    <fill>
      <patternFill patternType="none"/>
    </fill>
    <fill>
      <patternFill patternType="gray125"/>
    </fill>
    <fill>
      <patternFill patternType="solid">
        <fgColor rgb="FFFFFF00"/>
        <bgColor indexed="64"/>
      </patternFill>
    </fill>
    <fill>
      <patternFill patternType="solid">
        <fgColor rgb="FF66FF33"/>
        <bgColor indexed="64"/>
      </patternFill>
    </fill>
    <fill>
      <patternFill patternType="solid">
        <fgColor theme="0" tint="-0.34998626667073579"/>
        <bgColor indexed="64"/>
      </patternFill>
    </fill>
    <fill>
      <patternFill patternType="solid">
        <fgColor theme="0"/>
        <bgColor indexed="64"/>
      </patternFill>
    </fill>
    <fill>
      <patternFill patternType="solid">
        <fgColor theme="8" tint="0.39997558519241921"/>
        <bgColor indexed="64"/>
      </patternFill>
    </fill>
  </fills>
  <borders count="21">
    <border>
      <left/>
      <right/>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38" fontId="0" fillId="0" borderId="0" xfId="1" applyFont="1">
      <alignment vertical="center"/>
    </xf>
    <xf numFmtId="0" fontId="0" fillId="0" borderId="0" xfId="0" applyProtection="1">
      <alignment vertical="center"/>
    </xf>
    <xf numFmtId="0" fontId="3" fillId="0" borderId="1" xfId="0" applyFont="1" applyBorder="1" applyAlignment="1" applyProtection="1">
      <alignment horizontal="center" vertical="center"/>
    </xf>
    <xf numFmtId="38" fontId="6" fillId="0" borderId="1" xfId="1" applyNumberFormat="1" applyFont="1" applyBorder="1" applyProtection="1">
      <alignment vertical="center"/>
      <protection locked="0"/>
    </xf>
    <xf numFmtId="0" fontId="6" fillId="0" borderId="0" xfId="0" applyFont="1" applyProtection="1">
      <alignment vertical="center"/>
    </xf>
    <xf numFmtId="10" fontId="6" fillId="0" borderId="1" xfId="0" applyNumberFormat="1" applyFont="1" applyBorder="1" applyProtection="1">
      <alignment vertical="center"/>
      <protection locked="0"/>
    </xf>
    <xf numFmtId="38" fontId="5" fillId="0" borderId="1" xfId="1" applyNumberFormat="1" applyFont="1" applyBorder="1" applyProtection="1">
      <alignment vertical="center"/>
      <protection locked="0"/>
    </xf>
    <xf numFmtId="176" fontId="0" fillId="0" borderId="0" xfId="1" applyNumberFormat="1" applyFont="1">
      <alignment vertical="center"/>
    </xf>
    <xf numFmtId="38" fontId="0" fillId="0" borderId="2" xfId="1" applyFont="1" applyBorder="1">
      <alignment vertical="center"/>
    </xf>
    <xf numFmtId="38" fontId="0" fillId="0" borderId="0" xfId="1" applyFont="1" applyBorder="1" applyAlignment="1">
      <alignment vertical="center"/>
    </xf>
    <xf numFmtId="38" fontId="0" fillId="0" borderId="3" xfId="1" applyFont="1" applyBorder="1" applyAlignment="1">
      <alignment vertical="center"/>
    </xf>
    <xf numFmtId="0" fontId="7" fillId="0" borderId="0" xfId="0" applyFont="1">
      <alignment vertical="center"/>
    </xf>
    <xf numFmtId="177" fontId="0" fillId="0" borderId="0" xfId="0" applyNumberFormat="1">
      <alignment vertical="center"/>
    </xf>
    <xf numFmtId="38" fontId="9" fillId="0" borderId="2" xfId="1" applyFont="1" applyFill="1" applyBorder="1" applyAlignment="1">
      <alignment horizontal="center" vertical="center"/>
    </xf>
    <xf numFmtId="0" fontId="10" fillId="0" borderId="0" xfId="0" applyFont="1">
      <alignment vertical="center"/>
    </xf>
    <xf numFmtId="38" fontId="0" fillId="0" borderId="11" xfId="1" applyFont="1" applyBorder="1">
      <alignment vertical="center"/>
    </xf>
    <xf numFmtId="38" fontId="7" fillId="4" borderId="2" xfId="1" applyFont="1" applyFill="1" applyBorder="1" applyAlignment="1">
      <alignment horizontal="center" vertical="center"/>
    </xf>
    <xf numFmtId="0" fontId="7" fillId="4" borderId="2" xfId="0" applyFont="1" applyFill="1" applyBorder="1" applyAlignment="1">
      <alignment horizontal="center" vertical="center"/>
    </xf>
    <xf numFmtId="38" fontId="7" fillId="0" borderId="3" xfId="0" applyNumberFormat="1" applyFont="1" applyBorder="1">
      <alignment vertical="center"/>
    </xf>
    <xf numFmtId="38" fontId="0" fillId="0" borderId="0" xfId="1" applyFont="1" applyAlignment="1">
      <alignment horizontal="right" vertical="center"/>
    </xf>
    <xf numFmtId="38" fontId="12" fillId="2" borderId="2" xfId="1" applyFont="1" applyFill="1" applyBorder="1">
      <alignment vertical="center"/>
    </xf>
    <xf numFmtId="0" fontId="11" fillId="5" borderId="0" xfId="0" applyFont="1" applyFill="1">
      <alignment vertical="center"/>
    </xf>
    <xf numFmtId="0" fontId="12" fillId="5" borderId="0" xfId="0" applyFont="1" applyFill="1">
      <alignment vertical="center"/>
    </xf>
    <xf numFmtId="0" fontId="12" fillId="5" borderId="2" xfId="0" applyFont="1" applyFill="1" applyBorder="1">
      <alignment vertical="center"/>
    </xf>
    <xf numFmtId="38" fontId="12" fillId="5" borderId="2" xfId="1" applyFont="1" applyFill="1" applyBorder="1">
      <alignment vertical="center"/>
    </xf>
    <xf numFmtId="0" fontId="13" fillId="5" borderId="0" xfId="0" applyFont="1" applyFill="1" applyBorder="1" applyAlignment="1">
      <alignment vertical="center"/>
    </xf>
    <xf numFmtId="38" fontId="12" fillId="5" borderId="0" xfId="1" applyFont="1" applyFill="1">
      <alignment vertical="center"/>
    </xf>
    <xf numFmtId="38" fontId="12" fillId="5" borderId="0" xfId="1" applyFont="1" applyFill="1" applyAlignment="1">
      <alignment horizontal="right" vertical="center"/>
    </xf>
    <xf numFmtId="38" fontId="11" fillId="5" borderId="0" xfId="1" applyFont="1" applyFill="1" applyAlignment="1">
      <alignment horizontal="right" vertical="center"/>
    </xf>
    <xf numFmtId="38" fontId="11" fillId="5" borderId="3" xfId="1" applyFont="1" applyFill="1" applyBorder="1">
      <alignment vertical="center"/>
    </xf>
    <xf numFmtId="38" fontId="11" fillId="5" borderId="0" xfId="1" applyFont="1" applyFill="1">
      <alignment vertical="center"/>
    </xf>
    <xf numFmtId="38" fontId="12" fillId="6" borderId="2" xfId="1" applyFont="1" applyFill="1" applyBorder="1">
      <alignment vertical="center"/>
    </xf>
    <xf numFmtId="38" fontId="11" fillId="6" borderId="2" xfId="1" applyFont="1" applyFill="1" applyBorder="1" applyAlignment="1">
      <alignment horizontal="center" vertical="center"/>
    </xf>
    <xf numFmtId="0" fontId="15" fillId="5" borderId="0" xfId="0" applyFont="1" applyFill="1" applyAlignment="1">
      <alignment horizontal="center" vertical="center"/>
    </xf>
    <xf numFmtId="38" fontId="16" fillId="5" borderId="0" xfId="0" applyNumberFormat="1" applyFont="1" applyFill="1">
      <alignment vertical="center"/>
    </xf>
    <xf numFmtId="38" fontId="12" fillId="0" borderId="2" xfId="1" applyFont="1" applyFill="1" applyBorder="1">
      <alignment vertical="center"/>
    </xf>
    <xf numFmtId="38" fontId="0" fillId="0" borderId="0" xfId="0" applyNumberFormat="1">
      <alignment vertical="center"/>
    </xf>
    <xf numFmtId="0" fontId="12" fillId="5" borderId="11" xfId="0" applyFont="1" applyFill="1" applyBorder="1">
      <alignment vertical="center"/>
    </xf>
    <xf numFmtId="38" fontId="12" fillId="2" borderId="2" xfId="1" applyFont="1" applyFill="1" applyBorder="1" applyProtection="1">
      <alignment vertical="center"/>
      <protection locked="0"/>
    </xf>
    <xf numFmtId="38" fontId="12" fillId="3" borderId="2" xfId="1" applyFont="1" applyFill="1" applyBorder="1" applyProtection="1">
      <alignment vertical="center"/>
      <protection locked="0"/>
    </xf>
    <xf numFmtId="38" fontId="12" fillId="5" borderId="11" xfId="1" applyFont="1" applyFill="1" applyBorder="1">
      <alignment vertical="center"/>
    </xf>
    <xf numFmtId="38" fontId="17" fillId="5" borderId="0" xfId="1" applyFont="1" applyFill="1">
      <alignment vertical="center"/>
    </xf>
    <xf numFmtId="0" fontId="0" fillId="5" borderId="0" xfId="0" applyFill="1">
      <alignment vertical="center"/>
    </xf>
    <xf numFmtId="0" fontId="12" fillId="3" borderId="2" xfId="0" applyFont="1" applyFill="1" applyBorder="1">
      <alignment vertical="center"/>
    </xf>
    <xf numFmtId="38" fontId="12" fillId="2" borderId="12" xfId="0" applyNumberFormat="1" applyFont="1" applyFill="1" applyBorder="1">
      <alignment vertical="center"/>
    </xf>
    <xf numFmtId="0" fontId="12" fillId="2" borderId="19" xfId="0" applyFont="1" applyFill="1" applyBorder="1" applyAlignment="1">
      <alignment horizontal="right" vertical="center"/>
    </xf>
    <xf numFmtId="10" fontId="12" fillId="2" borderId="20" xfId="0" applyNumberFormat="1" applyFont="1" applyFill="1" applyBorder="1" applyAlignment="1">
      <alignment vertical="center"/>
    </xf>
    <xf numFmtId="10" fontId="12" fillId="2" borderId="20" xfId="0" applyNumberFormat="1" applyFont="1" applyFill="1" applyBorder="1">
      <alignment vertical="center"/>
    </xf>
    <xf numFmtId="0" fontId="12" fillId="6" borderId="2" xfId="0" applyFont="1" applyFill="1" applyBorder="1">
      <alignment vertical="center"/>
    </xf>
    <xf numFmtId="38" fontId="7" fillId="4" borderId="2" xfId="1" applyFont="1" applyFill="1" applyBorder="1" applyAlignment="1">
      <alignment horizontal="center" vertical="center" wrapText="1"/>
    </xf>
    <xf numFmtId="0" fontId="0" fillId="0" borderId="0" xfId="0" applyAlignment="1">
      <alignment vertical="center" wrapText="1"/>
    </xf>
    <xf numFmtId="0" fontId="18" fillId="5" borderId="0" xfId="0" applyFont="1" applyFill="1">
      <alignment vertical="center"/>
    </xf>
    <xf numFmtId="0" fontId="12" fillId="6" borderId="12" xfId="0" applyFont="1" applyFill="1" applyBorder="1" applyAlignment="1">
      <alignment vertical="center"/>
    </xf>
    <xf numFmtId="0" fontId="12" fillId="6" borderId="2" xfId="0" applyFont="1" applyFill="1" applyBorder="1" applyAlignment="1">
      <alignment vertical="center" wrapText="1"/>
    </xf>
    <xf numFmtId="0" fontId="12" fillId="5" borderId="2" xfId="0" applyFont="1" applyFill="1" applyBorder="1" applyAlignment="1">
      <alignment vertical="center" wrapText="1"/>
    </xf>
    <xf numFmtId="0" fontId="12" fillId="5" borderId="6" xfId="0" applyFont="1" applyFill="1" applyBorder="1" applyAlignment="1">
      <alignment vertical="center" wrapText="1"/>
    </xf>
    <xf numFmtId="0" fontId="12" fillId="5" borderId="11" xfId="0" applyFont="1" applyFill="1" applyBorder="1" applyAlignment="1">
      <alignment vertical="center" wrapText="1"/>
    </xf>
    <xf numFmtId="0" fontId="12" fillId="5" borderId="13" xfId="0" applyFont="1" applyFill="1" applyBorder="1" applyAlignment="1">
      <alignment vertical="center" wrapText="1"/>
    </xf>
    <xf numFmtId="38" fontId="14" fillId="5" borderId="4" xfId="0" applyNumberFormat="1" applyFont="1" applyFill="1" applyBorder="1" applyAlignment="1">
      <alignment horizontal="right" vertical="center"/>
    </xf>
    <xf numFmtId="0" fontId="14" fillId="5" borderId="10" xfId="0" applyFont="1" applyFill="1" applyBorder="1" applyAlignment="1">
      <alignment horizontal="right" vertical="center"/>
    </xf>
    <xf numFmtId="0" fontId="14" fillId="5" borderId="5" xfId="0" applyFont="1" applyFill="1" applyBorder="1" applyAlignment="1">
      <alignment horizontal="right" vertical="center"/>
    </xf>
    <xf numFmtId="0" fontId="12" fillId="5" borderId="2" xfId="0" applyFont="1" applyFill="1" applyBorder="1" applyAlignment="1">
      <alignment horizontal="center" vertical="center"/>
    </xf>
    <xf numFmtId="0" fontId="12" fillId="5" borderId="12" xfId="0" applyFont="1" applyFill="1" applyBorder="1" applyAlignment="1">
      <alignment horizontal="center" vertical="center"/>
    </xf>
    <xf numFmtId="0" fontId="12" fillId="3" borderId="2" xfId="0" applyFont="1" applyFill="1" applyBorder="1" applyAlignment="1">
      <alignment vertical="center"/>
    </xf>
    <xf numFmtId="0" fontId="12" fillId="6" borderId="16" xfId="0" applyFont="1" applyFill="1" applyBorder="1" applyAlignment="1">
      <alignment horizontal="center" vertical="center"/>
    </xf>
    <xf numFmtId="0" fontId="12" fillId="6" borderId="17" xfId="0" applyFont="1" applyFill="1" applyBorder="1" applyAlignment="1">
      <alignment horizontal="center" vertical="center"/>
    </xf>
    <xf numFmtId="0" fontId="12" fillId="6" borderId="18" xfId="0" applyFont="1" applyFill="1" applyBorder="1" applyAlignment="1">
      <alignment horizontal="center" vertical="center"/>
    </xf>
    <xf numFmtId="38" fontId="13" fillId="5" borderId="14" xfId="0" applyNumberFormat="1" applyFont="1" applyFill="1" applyBorder="1" applyAlignment="1">
      <alignment horizontal="right" vertical="center"/>
    </xf>
    <xf numFmtId="0" fontId="13" fillId="5" borderId="0" xfId="0" applyFont="1" applyFill="1" applyBorder="1" applyAlignment="1">
      <alignment horizontal="right" vertical="center"/>
    </xf>
    <xf numFmtId="0" fontId="13" fillId="5" borderId="15" xfId="0" applyFont="1" applyFill="1" applyBorder="1" applyAlignment="1">
      <alignment horizontal="right" vertical="center"/>
    </xf>
    <xf numFmtId="38" fontId="13" fillId="5" borderId="7" xfId="0" applyNumberFormat="1" applyFont="1" applyFill="1" applyBorder="1" applyAlignment="1">
      <alignment horizontal="right" vertical="center"/>
    </xf>
    <xf numFmtId="0" fontId="13" fillId="5" borderId="8" xfId="0" applyFont="1" applyFill="1" applyBorder="1" applyAlignment="1">
      <alignment horizontal="right" vertical="center"/>
    </xf>
    <xf numFmtId="0" fontId="13" fillId="5" borderId="9" xfId="0" applyFont="1" applyFill="1" applyBorder="1" applyAlignment="1">
      <alignment horizontal="right" vertical="center"/>
    </xf>
    <xf numFmtId="38" fontId="13" fillId="5" borderId="2" xfId="0" applyNumberFormat="1" applyFont="1" applyFill="1" applyBorder="1" applyAlignment="1">
      <alignment horizontal="right" vertical="center"/>
    </xf>
    <xf numFmtId="0" fontId="13" fillId="5" borderId="2" xfId="0" applyFont="1" applyFill="1" applyBorder="1" applyAlignment="1">
      <alignment horizontal="right" vertical="center"/>
    </xf>
    <xf numFmtId="38" fontId="14" fillId="5" borderId="14" xfId="0" applyNumberFormat="1" applyFont="1" applyFill="1" applyBorder="1" applyAlignment="1">
      <alignment horizontal="right" vertical="center"/>
    </xf>
    <xf numFmtId="0" fontId="14" fillId="5" borderId="0" xfId="0" applyFont="1" applyFill="1" applyBorder="1" applyAlignment="1">
      <alignment horizontal="right" vertical="center"/>
    </xf>
    <xf numFmtId="0" fontId="14" fillId="5" borderId="15" xfId="0" applyFont="1" applyFill="1" applyBorder="1" applyAlignment="1">
      <alignment horizontal="right" vertical="center"/>
    </xf>
    <xf numFmtId="38" fontId="14" fillId="5" borderId="7" xfId="0" applyNumberFormat="1" applyFont="1" applyFill="1" applyBorder="1" applyAlignment="1">
      <alignment horizontal="right" vertical="center"/>
    </xf>
    <xf numFmtId="0" fontId="14" fillId="5" borderId="8" xfId="0" applyFont="1" applyFill="1" applyBorder="1" applyAlignment="1">
      <alignment horizontal="right" vertical="center"/>
    </xf>
    <xf numFmtId="0" fontId="14" fillId="5" borderId="9" xfId="0" applyFont="1" applyFill="1" applyBorder="1" applyAlignment="1">
      <alignment horizontal="right" vertical="center"/>
    </xf>
    <xf numFmtId="38" fontId="12" fillId="5" borderId="2" xfId="1" applyFont="1" applyFill="1" applyBorder="1" applyAlignment="1">
      <alignment vertical="center"/>
    </xf>
    <xf numFmtId="38" fontId="12" fillId="5" borderId="11" xfId="1" applyFont="1" applyFill="1" applyBorder="1" applyAlignment="1">
      <alignment vertical="center"/>
    </xf>
    <xf numFmtId="0" fontId="12" fillId="6" borderId="2" xfId="0" applyFont="1" applyFill="1" applyBorder="1" applyAlignment="1">
      <alignment horizontal="center" vertical="center" wrapText="1"/>
    </xf>
    <xf numFmtId="0" fontId="12" fillId="6" borderId="12" xfId="0" applyFont="1" applyFill="1" applyBorder="1" applyAlignment="1">
      <alignment horizontal="center" vertical="center" wrapText="1"/>
    </xf>
    <xf numFmtId="38" fontId="12" fillId="2" borderId="2" xfId="1" applyFont="1" applyFill="1" applyBorder="1" applyAlignment="1" applyProtection="1">
      <alignment vertical="center"/>
      <protection locked="0"/>
    </xf>
    <xf numFmtId="38" fontId="12" fillId="5" borderId="2" xfId="1" applyFont="1" applyFill="1" applyBorder="1" applyAlignment="1">
      <alignment horizontal="center" vertical="center"/>
    </xf>
    <xf numFmtId="0" fontId="3" fillId="0" borderId="1" xfId="0" applyFont="1" applyBorder="1" applyAlignment="1" applyProtection="1">
      <alignment horizontal="center" vertical="center" shrinkToFit="1"/>
    </xf>
    <xf numFmtId="0" fontId="0" fillId="0" borderId="1" xfId="0" applyBorder="1" applyAlignment="1" applyProtection="1">
      <alignment horizontal="center" vertical="center" shrinkToFit="1"/>
    </xf>
    <xf numFmtId="38" fontId="8" fillId="0" borderId="2" xfId="1" applyFont="1" applyFill="1" applyBorder="1" applyAlignment="1">
      <alignment horizontal="center" vertical="center"/>
    </xf>
    <xf numFmtId="38" fontId="9" fillId="0" borderId="2" xfId="1" applyFont="1" applyFill="1" applyBorder="1" applyAlignment="1">
      <alignment horizontal="center" vertical="center"/>
    </xf>
    <xf numFmtId="38" fontId="0" fillId="0" borderId="0" xfId="1" applyFont="1" applyAlignment="1">
      <alignment horizontal="center" vertical="center"/>
    </xf>
  </cellXfs>
  <cellStyles count="2">
    <cellStyle name="桁区切り" xfId="1" builtinId="6"/>
    <cellStyle name="標準" xfId="0" builtinId="0"/>
  </cellStyles>
  <dxfs count="3">
    <dxf>
      <font>
        <color rgb="FFFF0000"/>
      </font>
      <fill>
        <patternFill>
          <bgColor theme="7" tint="0.39994506668294322"/>
        </patternFill>
      </fill>
    </dxf>
    <dxf>
      <font>
        <color rgb="FFFF0000"/>
      </font>
      <fill>
        <patternFill>
          <bgColor theme="7" tint="0.39994506668294322"/>
        </patternFill>
      </fill>
    </dxf>
    <dxf>
      <font>
        <color rgb="FFFF0000"/>
      </font>
      <fill>
        <patternFill>
          <bgColor theme="7" tint="0.39994506668294322"/>
        </patternFill>
      </fill>
    </dxf>
  </dxfs>
  <tableStyles count="0" defaultTableStyle="TableStyleMedium2" defaultPivotStyle="PivotStyleLight16"/>
  <colors>
    <mruColors>
      <color rgb="FF66FF33"/>
      <color rgb="FF00FF99"/>
      <color rgb="FF66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28304;&#27849;&#24500;&#21454;&#31080;!A1"/><Relationship Id="rId2" Type="http://schemas.openxmlformats.org/officeDocument/2006/relationships/hyperlink" Target="#&#30906;&#23450;&#30003;&#21578;&#26360;!A1"/><Relationship Id="rId1" Type="http://schemas.openxmlformats.org/officeDocument/2006/relationships/hyperlink" Target="#&#20445;&#38522;&#26009;&#35443;&#32048;!A1"/><Relationship Id="rId4" Type="http://schemas.openxmlformats.org/officeDocument/2006/relationships/hyperlink" Target="#&#24180;&#37329;&#25152;&#24471;!A1"/></Relationships>
</file>

<file path=xl/drawings/_rels/drawing2.xml.rels><?xml version="1.0" encoding="UTF-8" standalone="yes"?>
<Relationships xmlns="http://schemas.openxmlformats.org/package/2006/relationships"><Relationship Id="rId1" Type="http://schemas.openxmlformats.org/officeDocument/2006/relationships/hyperlink" Target="#&#35430;&#31639;&#20837;&#21147;!A1"/></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35430;&#31639;&#20837;&#21147;!A1"/></Relationships>
</file>

<file path=xl/drawings/_rels/drawing4.xml.rels><?xml version="1.0" encoding="UTF-8" standalone="yes"?>
<Relationships xmlns="http://schemas.openxmlformats.org/package/2006/relationships"><Relationship Id="rId3" Type="http://schemas.openxmlformats.org/officeDocument/2006/relationships/hyperlink" Target="#&#24180;&#37329;&#25152;&#24471;!A1"/><Relationship Id="rId2" Type="http://schemas.openxmlformats.org/officeDocument/2006/relationships/hyperlink" Target="#&#35430;&#31639;&#20837;&#21147;!A1"/><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hyperlink" Target="#&#35430;&#31639;&#20837;&#21147;!A1"/></Relationships>
</file>

<file path=xl/drawings/drawing1.xml><?xml version="1.0" encoding="utf-8"?>
<xdr:wsDr xmlns:xdr="http://schemas.openxmlformats.org/drawingml/2006/spreadsheetDrawing" xmlns:a="http://schemas.openxmlformats.org/drawingml/2006/main">
  <xdr:twoCellAnchor>
    <xdr:from>
      <xdr:col>8</xdr:col>
      <xdr:colOff>676275</xdr:colOff>
      <xdr:row>15</xdr:row>
      <xdr:rowOff>219075</xdr:rowOff>
    </xdr:from>
    <xdr:to>
      <xdr:col>11</xdr:col>
      <xdr:colOff>9525</xdr:colOff>
      <xdr:row>17</xdr:row>
      <xdr:rowOff>66675</xdr:rowOff>
    </xdr:to>
    <xdr:sp macro="" textlink="">
      <xdr:nvSpPr>
        <xdr:cNvPr id="3" name="額縁 2">
          <a:hlinkClick xmlns:r="http://schemas.openxmlformats.org/officeDocument/2006/relationships" r:id="rId1"/>
        </xdr:cNvPr>
        <xdr:cNvSpPr/>
      </xdr:nvSpPr>
      <xdr:spPr>
        <a:xfrm>
          <a:off x="6810375" y="2028825"/>
          <a:ext cx="1581150" cy="361950"/>
        </a:xfrm>
        <a:prstGeom prst="bevel">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0">
              <a:latin typeface="Meiryo UI" panose="020B0604030504040204" pitchFamily="50" charset="-128"/>
              <a:ea typeface="Meiryo UI" panose="020B0604030504040204" pitchFamily="50" charset="-128"/>
            </a:rPr>
            <a:t>保険料詳細</a:t>
          </a:r>
        </a:p>
      </xdr:txBody>
    </xdr:sp>
    <xdr:clientData/>
  </xdr:twoCellAnchor>
  <xdr:twoCellAnchor>
    <xdr:from>
      <xdr:col>3</xdr:col>
      <xdr:colOff>28574</xdr:colOff>
      <xdr:row>7</xdr:row>
      <xdr:rowOff>104775</xdr:rowOff>
    </xdr:from>
    <xdr:to>
      <xdr:col>4</xdr:col>
      <xdr:colOff>247650</xdr:colOff>
      <xdr:row>10</xdr:row>
      <xdr:rowOff>152401</xdr:rowOff>
    </xdr:to>
    <xdr:sp macro="" textlink="">
      <xdr:nvSpPr>
        <xdr:cNvPr id="4" name="角丸四角形 3">
          <a:hlinkClick xmlns:r="http://schemas.openxmlformats.org/officeDocument/2006/relationships" r:id="rId2"/>
        </xdr:cNvPr>
        <xdr:cNvSpPr/>
      </xdr:nvSpPr>
      <xdr:spPr>
        <a:xfrm>
          <a:off x="1904999" y="1609725"/>
          <a:ext cx="1390651" cy="647701"/>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latin typeface="Meiryo UI" panose="020B0604030504040204" pitchFamily="50" charset="-128"/>
              <a:ea typeface="Meiryo UI" panose="020B0604030504040204" pitchFamily="50" charset="-128"/>
            </a:rPr>
            <a:t>確定申告書の</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所得記載箇所</a:t>
          </a:r>
        </a:p>
      </xdr:txBody>
    </xdr:sp>
    <xdr:clientData/>
  </xdr:twoCellAnchor>
  <xdr:twoCellAnchor>
    <xdr:from>
      <xdr:col>1</xdr:col>
      <xdr:colOff>28574</xdr:colOff>
      <xdr:row>7</xdr:row>
      <xdr:rowOff>104775</xdr:rowOff>
    </xdr:from>
    <xdr:to>
      <xdr:col>2</xdr:col>
      <xdr:colOff>733425</xdr:colOff>
      <xdr:row>10</xdr:row>
      <xdr:rowOff>152401</xdr:rowOff>
    </xdr:to>
    <xdr:sp macro="" textlink="">
      <xdr:nvSpPr>
        <xdr:cNvPr id="6" name="角丸四角形 5">
          <a:hlinkClick xmlns:r="http://schemas.openxmlformats.org/officeDocument/2006/relationships" r:id="rId3"/>
        </xdr:cNvPr>
        <xdr:cNvSpPr/>
      </xdr:nvSpPr>
      <xdr:spPr>
        <a:xfrm>
          <a:off x="238124" y="1609725"/>
          <a:ext cx="1390651" cy="647701"/>
        </a:xfrm>
        <a:prstGeom prst="roundRect">
          <a:avLst/>
        </a:prstGeom>
        <a:ln w="28575"/>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latin typeface="Meiryo UI" panose="020B0604030504040204" pitchFamily="50" charset="-128"/>
              <a:ea typeface="Meiryo UI" panose="020B0604030504040204" pitchFamily="50" charset="-128"/>
            </a:rPr>
            <a:t>源泉徴収票の</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所得記載箇所</a:t>
          </a:r>
        </a:p>
      </xdr:txBody>
    </xdr:sp>
    <xdr:clientData/>
  </xdr:twoCellAnchor>
  <xdr:twoCellAnchor>
    <xdr:from>
      <xdr:col>4</xdr:col>
      <xdr:colOff>463549</xdr:colOff>
      <xdr:row>7</xdr:row>
      <xdr:rowOff>98425</xdr:rowOff>
    </xdr:from>
    <xdr:to>
      <xdr:col>5</xdr:col>
      <xdr:colOff>584200</xdr:colOff>
      <xdr:row>10</xdr:row>
      <xdr:rowOff>146051</xdr:rowOff>
    </xdr:to>
    <xdr:sp macro="" textlink="">
      <xdr:nvSpPr>
        <xdr:cNvPr id="7" name="角丸四角形 6">
          <a:hlinkClick xmlns:r="http://schemas.openxmlformats.org/officeDocument/2006/relationships" r:id="rId4"/>
        </xdr:cNvPr>
        <xdr:cNvSpPr/>
      </xdr:nvSpPr>
      <xdr:spPr>
        <a:xfrm>
          <a:off x="3263899" y="1552575"/>
          <a:ext cx="1193801" cy="619126"/>
        </a:xfrm>
        <a:prstGeom prst="roundRect">
          <a:avLst/>
        </a:prstGeom>
        <a:ln w="28575">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latin typeface="Meiryo UI" panose="020B0604030504040204" pitchFamily="50" charset="-128"/>
              <a:ea typeface="Meiryo UI" panose="020B0604030504040204" pitchFamily="50" charset="-128"/>
            </a:rPr>
            <a:t>年金所得の</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計算方法</a:t>
          </a:r>
          <a:endParaRPr kumimoji="1" lang="en-US" altLang="ja-JP" sz="900">
            <a:latin typeface="Meiryo UI" panose="020B0604030504040204" pitchFamily="50" charset="-128"/>
            <a:ea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148167</xdr:colOff>
      <xdr:row>0</xdr:row>
      <xdr:rowOff>84667</xdr:rowOff>
    </xdr:from>
    <xdr:to>
      <xdr:col>12</xdr:col>
      <xdr:colOff>702734</xdr:colOff>
      <xdr:row>1</xdr:row>
      <xdr:rowOff>118534</xdr:rowOff>
    </xdr:to>
    <xdr:sp macro="" textlink="">
      <xdr:nvSpPr>
        <xdr:cNvPr id="4" name="額縁 3">
          <a:hlinkClick xmlns:r="http://schemas.openxmlformats.org/officeDocument/2006/relationships" r:id="rId1"/>
        </xdr:cNvPr>
        <xdr:cNvSpPr/>
      </xdr:nvSpPr>
      <xdr:spPr>
        <a:xfrm>
          <a:off x="7609417" y="84667"/>
          <a:ext cx="1581150" cy="361950"/>
        </a:xfrm>
        <a:prstGeom prst="bevel">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0">
              <a:latin typeface="Meiryo UI" panose="020B0604030504040204" pitchFamily="50" charset="-128"/>
              <a:ea typeface="Meiryo UI" panose="020B0604030504040204" pitchFamily="50" charset="-128"/>
            </a:rPr>
            <a:t>入力に戻る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211667</xdr:colOff>
      <xdr:row>2</xdr:row>
      <xdr:rowOff>14817</xdr:rowOff>
    </xdr:to>
    <xdr:sp macro="" textlink="">
      <xdr:nvSpPr>
        <xdr:cNvPr id="2" name="額縁 1">
          <a:hlinkClick xmlns:r="http://schemas.openxmlformats.org/officeDocument/2006/relationships" r:id="rId1"/>
        </xdr:cNvPr>
        <xdr:cNvSpPr/>
      </xdr:nvSpPr>
      <xdr:spPr>
        <a:xfrm>
          <a:off x="0" y="0"/>
          <a:ext cx="1583267" cy="357717"/>
        </a:xfrm>
        <a:prstGeom prst="bevel">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0">
              <a:latin typeface="Meiryo UI" panose="020B0604030504040204" pitchFamily="50" charset="-128"/>
              <a:ea typeface="Meiryo UI" panose="020B0604030504040204" pitchFamily="50" charset="-128"/>
            </a:rPr>
            <a:t>入力に戻る</a:t>
          </a:r>
        </a:p>
      </xdr:txBody>
    </xdr:sp>
    <xdr:clientData/>
  </xdr:twoCellAnchor>
  <xdr:twoCellAnchor editAs="oneCell">
    <xdr:from>
      <xdr:col>0</xdr:col>
      <xdr:colOff>0</xdr:colOff>
      <xdr:row>3</xdr:row>
      <xdr:rowOff>0</xdr:rowOff>
    </xdr:from>
    <xdr:to>
      <xdr:col>11</xdr:col>
      <xdr:colOff>235559</xdr:colOff>
      <xdr:row>25</xdr:row>
      <xdr:rowOff>133350</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514350"/>
          <a:ext cx="7779359" cy="3905250"/>
        </a:xfrm>
        <a:prstGeom prst="rect">
          <a:avLst/>
        </a:prstGeom>
        <a:ln>
          <a:solidFill>
            <a:schemeClr val="tx1"/>
          </a:solidFill>
        </a:ln>
      </xdr:spPr>
    </xdr:pic>
    <xdr:clientData/>
  </xdr:twoCellAnchor>
  <xdr:twoCellAnchor>
    <xdr:from>
      <xdr:col>4</xdr:col>
      <xdr:colOff>552450</xdr:colOff>
      <xdr:row>12</xdr:row>
      <xdr:rowOff>0</xdr:rowOff>
    </xdr:from>
    <xdr:to>
      <xdr:col>6</xdr:col>
      <xdr:colOff>676275</xdr:colOff>
      <xdr:row>15</xdr:row>
      <xdr:rowOff>114300</xdr:rowOff>
    </xdr:to>
    <xdr:sp macro="" textlink="">
      <xdr:nvSpPr>
        <xdr:cNvPr id="4" name="正方形/長方形 3"/>
        <xdr:cNvSpPr/>
      </xdr:nvSpPr>
      <xdr:spPr>
        <a:xfrm>
          <a:off x="3295650" y="2057400"/>
          <a:ext cx="1495425" cy="62865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180975</xdr:colOff>
      <xdr:row>6</xdr:row>
      <xdr:rowOff>47625</xdr:rowOff>
    </xdr:from>
    <xdr:to>
      <xdr:col>4</xdr:col>
      <xdr:colOff>19050</xdr:colOff>
      <xdr:row>10</xdr:row>
      <xdr:rowOff>98298</xdr:rowOff>
    </xdr:to>
    <xdr:sp macro="" textlink="">
      <xdr:nvSpPr>
        <xdr:cNvPr id="5" name="線吹き出し 1 (枠付き) 4"/>
        <xdr:cNvSpPr/>
      </xdr:nvSpPr>
      <xdr:spPr>
        <a:xfrm>
          <a:off x="866775" y="1076325"/>
          <a:ext cx="1895475" cy="736473"/>
        </a:xfrm>
        <a:prstGeom prst="borderCallout1">
          <a:avLst>
            <a:gd name="adj1" fmla="val 67442"/>
            <a:gd name="adj2" fmla="val 100367"/>
            <a:gd name="adj3" fmla="val 124402"/>
            <a:gd name="adj4" fmla="val 141781"/>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「給与所得控除後の金額」が「給与所得」となります。</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35278</xdr:rowOff>
    </xdr:from>
    <xdr:to>
      <xdr:col>14</xdr:col>
      <xdr:colOff>493889</xdr:colOff>
      <xdr:row>55</xdr:row>
      <xdr:rowOff>49389</xdr:rowOff>
    </xdr:to>
    <xdr:pic>
      <xdr:nvPicPr>
        <xdr:cNvPr id="7" name="図 6"/>
        <xdr:cNvPicPr>
          <a:picLocks noChangeAspect="1"/>
        </xdr:cNvPicPr>
      </xdr:nvPicPr>
      <xdr:blipFill rotWithShape="1">
        <a:blip xmlns:r="http://schemas.openxmlformats.org/officeDocument/2006/relationships" r:embed="rId1"/>
        <a:srcRect l="23884" t="10770" r="25338" b="5475"/>
        <a:stretch/>
      </xdr:blipFill>
      <xdr:spPr>
        <a:xfrm>
          <a:off x="0" y="359834"/>
          <a:ext cx="9285111" cy="8614833"/>
        </a:xfrm>
        <a:prstGeom prst="rect">
          <a:avLst/>
        </a:prstGeom>
      </xdr:spPr>
    </xdr:pic>
    <xdr:clientData/>
  </xdr:twoCellAnchor>
  <xdr:twoCellAnchor>
    <xdr:from>
      <xdr:col>0</xdr:col>
      <xdr:colOff>0</xdr:colOff>
      <xdr:row>0</xdr:row>
      <xdr:rowOff>0</xdr:rowOff>
    </xdr:from>
    <xdr:to>
      <xdr:col>2</xdr:col>
      <xdr:colOff>211667</xdr:colOff>
      <xdr:row>2</xdr:row>
      <xdr:rowOff>14817</xdr:rowOff>
    </xdr:to>
    <xdr:sp macro="" textlink="">
      <xdr:nvSpPr>
        <xdr:cNvPr id="2" name="額縁 1">
          <a:hlinkClick xmlns:r="http://schemas.openxmlformats.org/officeDocument/2006/relationships" r:id="rId2"/>
        </xdr:cNvPr>
        <xdr:cNvSpPr/>
      </xdr:nvSpPr>
      <xdr:spPr>
        <a:xfrm>
          <a:off x="0" y="0"/>
          <a:ext cx="1583267" cy="357717"/>
        </a:xfrm>
        <a:prstGeom prst="bevel">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0">
              <a:latin typeface="Meiryo UI" panose="020B0604030504040204" pitchFamily="50" charset="-128"/>
              <a:ea typeface="Meiryo UI" panose="020B0604030504040204" pitchFamily="50" charset="-128"/>
            </a:rPr>
            <a:t>入力に戻る</a:t>
          </a:r>
        </a:p>
      </xdr:txBody>
    </xdr:sp>
    <xdr:clientData/>
  </xdr:twoCellAnchor>
  <xdr:twoCellAnchor>
    <xdr:from>
      <xdr:col>1</xdr:col>
      <xdr:colOff>315384</xdr:colOff>
      <xdr:row>32</xdr:row>
      <xdr:rowOff>151341</xdr:rowOff>
    </xdr:from>
    <xdr:to>
      <xdr:col>7</xdr:col>
      <xdr:colOff>266700</xdr:colOff>
      <xdr:row>51</xdr:row>
      <xdr:rowOff>31750</xdr:rowOff>
    </xdr:to>
    <xdr:sp macro="" textlink="">
      <xdr:nvSpPr>
        <xdr:cNvPr id="4" name="正方形/長方形 3"/>
        <xdr:cNvSpPr/>
      </xdr:nvSpPr>
      <xdr:spPr>
        <a:xfrm>
          <a:off x="944034" y="5434541"/>
          <a:ext cx="3723216" cy="3017309"/>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308680</xdr:colOff>
      <xdr:row>24</xdr:row>
      <xdr:rowOff>4939</xdr:rowOff>
    </xdr:from>
    <xdr:to>
      <xdr:col>7</xdr:col>
      <xdr:colOff>385586</xdr:colOff>
      <xdr:row>30</xdr:row>
      <xdr:rowOff>109008</xdr:rowOff>
    </xdr:to>
    <xdr:sp macro="" textlink="">
      <xdr:nvSpPr>
        <xdr:cNvPr id="5" name="線吹き出し 1 (枠付き) 4"/>
        <xdr:cNvSpPr/>
      </xdr:nvSpPr>
      <xdr:spPr>
        <a:xfrm>
          <a:off x="937330" y="3967339"/>
          <a:ext cx="3848806" cy="1094669"/>
        </a:xfrm>
        <a:prstGeom prst="borderCallout1">
          <a:avLst>
            <a:gd name="adj1" fmla="val 101860"/>
            <a:gd name="adj2" fmla="val 65645"/>
            <a:gd name="adj3" fmla="val 133222"/>
            <a:gd name="adj4" fmla="val 42450"/>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l"/>
          <a:r>
            <a:rPr kumimoji="1" lang="ja-JP" altLang="en-US" sz="1100">
              <a:latin typeface="Meiryo UI" panose="020B0604030504040204" pitchFamily="50" charset="-128"/>
              <a:ea typeface="Meiryo UI" panose="020B0604030504040204" pitchFamily="50" charset="-128"/>
            </a:rPr>
            <a:t>「所得金額」の①～⑪が入力いただく値になります。</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給与と年金以外の所得は、合計した値が「その他所得」となります。</a:t>
          </a:r>
          <a:endParaRPr kumimoji="1" lang="en-US" altLang="ja-JP" sz="1100">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eiryo UI" panose="020B0604030504040204" pitchFamily="50" charset="-128"/>
              <a:ea typeface="Meiryo UI" panose="020B0604030504040204" pitchFamily="50" charset="-128"/>
              <a:cs typeface="+mn-cs"/>
            </a:rPr>
            <a:t>※</a:t>
          </a:r>
          <a:r>
            <a:rPr kumimoji="1" lang="ja-JP" altLang="ja-JP" sz="1100">
              <a:solidFill>
                <a:schemeClr val="dk1"/>
              </a:solidFill>
              <a:effectLst/>
              <a:latin typeface="Meiryo UI" panose="020B0604030504040204" pitchFamily="50" charset="-128"/>
              <a:ea typeface="Meiryo UI" panose="020B0604030504040204" pitchFamily="50" charset="-128"/>
              <a:cs typeface="+mn-cs"/>
            </a:rPr>
            <a:t>雑所得に年金と年金以外の収入が含まれている場合は、</a:t>
          </a:r>
          <a:endParaRPr kumimoji="1" lang="en-US" altLang="ja-JP" sz="1100">
            <a:solidFill>
              <a:schemeClr val="dk1"/>
            </a:solidFill>
            <a:effectLst/>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eiryo UI" panose="020B0604030504040204" pitchFamily="50" charset="-128"/>
              <a:ea typeface="Meiryo UI" panose="020B0604030504040204" pitchFamily="50" charset="-128"/>
              <a:cs typeface="+mn-cs"/>
            </a:rPr>
            <a:t>　 </a:t>
          </a:r>
          <a:r>
            <a:rPr kumimoji="1" lang="ja-JP" altLang="ja-JP" sz="1100">
              <a:solidFill>
                <a:schemeClr val="dk1"/>
              </a:solidFill>
              <a:effectLst/>
              <a:latin typeface="Meiryo UI" panose="020B0604030504040204" pitchFamily="50" charset="-128"/>
              <a:ea typeface="Meiryo UI" panose="020B0604030504040204" pitchFamily="50" charset="-128"/>
              <a:cs typeface="+mn-cs"/>
            </a:rPr>
            <a:t>年金所得を個別に計算してください。</a:t>
          </a:r>
          <a:endParaRPr lang="ja-JP" altLang="ja-JP">
            <a:effectLst/>
            <a:latin typeface="Meiryo UI" panose="020B0604030504040204" pitchFamily="50" charset="-128"/>
            <a:ea typeface="Meiryo UI" panose="020B0604030504040204" pitchFamily="50" charset="-128"/>
          </a:endParaRPr>
        </a:p>
        <a:p>
          <a:pPr algn="l"/>
          <a:endParaRPr kumimoji="1" lang="ja-JP" altLang="en-US" sz="1100">
            <a:latin typeface="Meiryo UI" panose="020B0604030504040204" pitchFamily="50" charset="-128"/>
            <a:ea typeface="Meiryo UI" panose="020B0604030504040204" pitchFamily="50" charset="-128"/>
          </a:endParaRPr>
        </a:p>
      </xdr:txBody>
    </xdr:sp>
    <xdr:clientData/>
  </xdr:twoCellAnchor>
  <xdr:twoCellAnchor>
    <xdr:from>
      <xdr:col>6</xdr:col>
      <xdr:colOff>71968</xdr:colOff>
      <xdr:row>28</xdr:row>
      <xdr:rowOff>128057</xdr:rowOff>
    </xdr:from>
    <xdr:to>
      <xdr:col>8</xdr:col>
      <xdr:colOff>91018</xdr:colOff>
      <xdr:row>32</xdr:row>
      <xdr:rowOff>89958</xdr:rowOff>
    </xdr:to>
    <xdr:sp macro="" textlink="">
      <xdr:nvSpPr>
        <xdr:cNvPr id="6" name="角丸四角形 5">
          <a:hlinkClick xmlns:r="http://schemas.openxmlformats.org/officeDocument/2006/relationships" r:id="rId3"/>
        </xdr:cNvPr>
        <xdr:cNvSpPr/>
      </xdr:nvSpPr>
      <xdr:spPr>
        <a:xfrm>
          <a:off x="3843868" y="4750857"/>
          <a:ext cx="1276350" cy="622301"/>
        </a:xfrm>
        <a:prstGeom prst="roundRect">
          <a:avLst/>
        </a:prstGeom>
        <a:ln w="28575">
          <a:solidFill>
            <a:schemeClr val="accent6"/>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algn="ctr"/>
          <a:r>
            <a:rPr kumimoji="1" lang="ja-JP" altLang="en-US" sz="900">
              <a:latin typeface="Meiryo UI" panose="020B0604030504040204" pitchFamily="50" charset="-128"/>
              <a:ea typeface="Meiryo UI" panose="020B0604030504040204" pitchFamily="50" charset="-128"/>
            </a:rPr>
            <a:t>年金所得の</a:t>
          </a:r>
          <a:endParaRPr kumimoji="1" lang="en-US" altLang="ja-JP" sz="900">
            <a:latin typeface="Meiryo UI" panose="020B0604030504040204" pitchFamily="50" charset="-128"/>
            <a:ea typeface="Meiryo UI" panose="020B0604030504040204" pitchFamily="50" charset="-128"/>
          </a:endParaRPr>
        </a:p>
        <a:p>
          <a:pPr algn="ctr"/>
          <a:r>
            <a:rPr kumimoji="1" lang="ja-JP" altLang="en-US" sz="900">
              <a:latin typeface="Meiryo UI" panose="020B0604030504040204" pitchFamily="50" charset="-128"/>
              <a:ea typeface="Meiryo UI" panose="020B0604030504040204" pitchFamily="50" charset="-128"/>
            </a:rPr>
            <a:t>計算方法</a:t>
          </a:r>
          <a:endParaRPr kumimoji="1" lang="en-US" altLang="ja-JP" sz="900">
            <a:latin typeface="Meiryo UI" panose="020B0604030504040204" pitchFamily="50" charset="-128"/>
            <a:ea typeface="Meiryo UI" panose="020B0604030504040204"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1350434</xdr:colOff>
      <xdr:row>1</xdr:row>
      <xdr:rowOff>156634</xdr:rowOff>
    </xdr:to>
    <xdr:sp macro="" textlink="">
      <xdr:nvSpPr>
        <xdr:cNvPr id="4" name="額縁 3">
          <a:hlinkClick xmlns:r="http://schemas.openxmlformats.org/officeDocument/2006/relationships" r:id="rId1"/>
        </xdr:cNvPr>
        <xdr:cNvSpPr/>
      </xdr:nvSpPr>
      <xdr:spPr>
        <a:xfrm>
          <a:off x="0" y="0"/>
          <a:ext cx="1583267" cy="357717"/>
        </a:xfrm>
        <a:prstGeom prst="bevel">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ctr"/>
        <a:lstStyle/>
        <a:p>
          <a:pPr algn="ctr"/>
          <a:r>
            <a:rPr kumimoji="1" lang="ja-JP" altLang="en-US" sz="1100" b="0">
              <a:latin typeface="Meiryo UI" panose="020B0604030504040204" pitchFamily="50" charset="-128"/>
              <a:ea typeface="Meiryo UI" panose="020B0604030504040204" pitchFamily="50" charset="-128"/>
            </a:rPr>
            <a:t>入力に戻る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28"/>
  <sheetViews>
    <sheetView tabSelected="1" zoomScaleNormal="100" workbookViewId="0"/>
  </sheetViews>
  <sheetFormatPr defaultColWidth="9" defaultRowHeight="15" x14ac:dyDescent="0.2"/>
  <cols>
    <col min="1" max="1" width="2.77734375" style="27" customWidth="1"/>
    <col min="2" max="2" width="9" style="27"/>
    <col min="3" max="3" width="12.88671875" style="27" bestFit="1" customWidth="1"/>
    <col min="4" max="7" width="15.33203125" style="27" bestFit="1" customWidth="1"/>
    <col min="8" max="8" width="4.6640625" style="27" customWidth="1"/>
    <col min="9" max="10" width="9" style="27"/>
    <col min="11" max="11" width="11.44140625" style="27" customWidth="1"/>
    <col min="12" max="16384" width="9" style="27"/>
  </cols>
  <sheetData>
    <row r="1" spans="1:11" ht="24.6" x14ac:dyDescent="0.2">
      <c r="A1" s="42" t="s">
        <v>114</v>
      </c>
    </row>
    <row r="2" spans="1:11" x14ac:dyDescent="0.2">
      <c r="A2" s="31" t="s">
        <v>72</v>
      </c>
    </row>
    <row r="3" spans="1:11" x14ac:dyDescent="0.2">
      <c r="A3" s="27" t="s">
        <v>115</v>
      </c>
    </row>
    <row r="4" spans="1:11" x14ac:dyDescent="0.2">
      <c r="A4" s="27" t="s">
        <v>116</v>
      </c>
    </row>
    <row r="5" spans="1:11" x14ac:dyDescent="0.2">
      <c r="A5" s="27" t="s">
        <v>73</v>
      </c>
    </row>
    <row r="6" spans="1:11" x14ac:dyDescent="0.2">
      <c r="A6" s="27" t="s">
        <v>65</v>
      </c>
    </row>
    <row r="7" spans="1:11" x14ac:dyDescent="0.2">
      <c r="A7" s="27" t="s">
        <v>74</v>
      </c>
    </row>
    <row r="12" spans="1:11" ht="18.75" customHeight="1" x14ac:dyDescent="0.2">
      <c r="B12" s="32"/>
      <c r="C12" s="33" t="s">
        <v>0</v>
      </c>
      <c r="D12" s="33" t="s">
        <v>66</v>
      </c>
      <c r="E12" s="33" t="s">
        <v>67</v>
      </c>
      <c r="F12" s="33" t="s">
        <v>68</v>
      </c>
      <c r="G12" s="33" t="s">
        <v>22</v>
      </c>
    </row>
    <row r="13" spans="1:11" ht="20.25" customHeight="1" x14ac:dyDescent="0.2">
      <c r="B13" s="21" t="s">
        <v>21</v>
      </c>
      <c r="C13" s="39"/>
      <c r="D13" s="39"/>
      <c r="E13" s="39"/>
      <c r="F13" s="39"/>
      <c r="G13" s="36" t="str">
        <f>IF(C13="","",SUM(D13:F13))</f>
        <v/>
      </c>
      <c r="J13" s="28" t="s">
        <v>63</v>
      </c>
      <c r="K13" s="29" t="str">
        <f>計算!M15</f>
        <v>-</v>
      </c>
    </row>
    <row r="14" spans="1:11" ht="20.25" customHeight="1" thickBot="1" x14ac:dyDescent="0.25">
      <c r="B14" s="25" t="s">
        <v>25</v>
      </c>
      <c r="C14" s="40"/>
      <c r="D14" s="40"/>
      <c r="E14" s="40"/>
      <c r="F14" s="40"/>
      <c r="G14" s="36" t="str">
        <f t="shared" ref="G14:G20" si="0">IF(C14="","",SUM(D14:F14))</f>
        <v/>
      </c>
    </row>
    <row r="15" spans="1:11" ht="20.25" customHeight="1" thickBot="1" x14ac:dyDescent="0.25">
      <c r="B15" s="25" t="s">
        <v>2</v>
      </c>
      <c r="C15" s="40"/>
      <c r="D15" s="40"/>
      <c r="E15" s="40"/>
      <c r="F15" s="40"/>
      <c r="G15" s="36" t="str">
        <f t="shared" si="0"/>
        <v/>
      </c>
      <c r="J15" s="28" t="s">
        <v>40</v>
      </c>
      <c r="K15" s="30" t="str">
        <f>計算!I19</f>
        <v>世帯主の情報を入力してください</v>
      </c>
    </row>
    <row r="16" spans="1:11" ht="20.25" customHeight="1" x14ac:dyDescent="0.2">
      <c r="B16" s="25" t="s">
        <v>3</v>
      </c>
      <c r="C16" s="40"/>
      <c r="D16" s="40"/>
      <c r="E16" s="40"/>
      <c r="F16" s="40"/>
      <c r="G16" s="36" t="str">
        <f t="shared" si="0"/>
        <v/>
      </c>
    </row>
    <row r="17" spans="1:7" ht="20.25" customHeight="1" x14ac:dyDescent="0.2">
      <c r="B17" s="25" t="s">
        <v>4</v>
      </c>
      <c r="C17" s="40"/>
      <c r="D17" s="40"/>
      <c r="E17" s="40"/>
      <c r="F17" s="40"/>
      <c r="G17" s="36" t="str">
        <f t="shared" si="0"/>
        <v/>
      </c>
    </row>
    <row r="18" spans="1:7" ht="20.25" customHeight="1" x14ac:dyDescent="0.2">
      <c r="B18" s="25" t="s">
        <v>5</v>
      </c>
      <c r="C18" s="40"/>
      <c r="D18" s="40"/>
      <c r="E18" s="40"/>
      <c r="F18" s="40"/>
      <c r="G18" s="36" t="str">
        <f t="shared" si="0"/>
        <v/>
      </c>
    </row>
    <row r="19" spans="1:7" ht="20.25" customHeight="1" x14ac:dyDescent="0.2">
      <c r="B19" s="25" t="s">
        <v>6</v>
      </c>
      <c r="C19" s="40"/>
      <c r="D19" s="40"/>
      <c r="E19" s="40"/>
      <c r="F19" s="40"/>
      <c r="G19" s="36" t="str">
        <f t="shared" si="0"/>
        <v/>
      </c>
    </row>
    <row r="20" spans="1:7" ht="20.25" customHeight="1" x14ac:dyDescent="0.2">
      <c r="B20" s="25" t="s">
        <v>7</v>
      </c>
      <c r="C20" s="40"/>
      <c r="D20" s="40"/>
      <c r="E20" s="40"/>
      <c r="F20" s="40"/>
      <c r="G20" s="36" t="str">
        <f t="shared" si="0"/>
        <v/>
      </c>
    </row>
    <row r="22" spans="1:7" x14ac:dyDescent="0.2">
      <c r="A22" s="31" t="s">
        <v>75</v>
      </c>
    </row>
    <row r="23" spans="1:7" x14ac:dyDescent="0.2">
      <c r="A23" s="27" t="s">
        <v>76</v>
      </c>
    </row>
    <row r="24" spans="1:7" x14ac:dyDescent="0.2">
      <c r="A24" s="27" t="s">
        <v>111</v>
      </c>
    </row>
    <row r="25" spans="1:7" x14ac:dyDescent="0.2">
      <c r="A25" s="27" t="s">
        <v>77</v>
      </c>
    </row>
    <row r="26" spans="1:7" x14ac:dyDescent="0.2">
      <c r="B26" s="27" t="s">
        <v>78</v>
      </c>
    </row>
    <row r="27" spans="1:7" x14ac:dyDescent="0.2">
      <c r="B27" s="27" t="s">
        <v>79</v>
      </c>
    </row>
    <row r="28" spans="1:7" x14ac:dyDescent="0.2">
      <c r="B28" s="27" t="s">
        <v>80</v>
      </c>
    </row>
  </sheetData>
  <sheetProtection selectLockedCells="1"/>
  <dataConsolidate/>
  <phoneticPr fontId="2"/>
  <pageMargins left="0.7" right="0.7" top="0.75" bottom="0.75" header="0.3" footer="0.3"/>
  <pageSetup paperSize="9" scale="96"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設定!$B$15:$B$19</xm:f>
          </x14:formula1>
          <xm:sqref>C14:C20</xm:sqref>
        </x14:dataValidation>
        <x14:dataValidation type="list" allowBlank="1" showInputMessage="1" showErrorMessage="1">
          <x14:formula1>
            <xm:f>設定!$B$10:$B$14</xm:f>
          </x14:formula1>
          <xm:sqref>C13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M22"/>
  <sheetViews>
    <sheetView zoomScaleNormal="100" workbookViewId="0">
      <selection activeCell="G13" sqref="G13:H13"/>
    </sheetView>
  </sheetViews>
  <sheetFormatPr defaultColWidth="9" defaultRowHeight="15" x14ac:dyDescent="0.2"/>
  <cols>
    <col min="1" max="1" width="2.109375" style="23" customWidth="1"/>
    <col min="2" max="2" width="14.6640625" style="23" customWidth="1"/>
    <col min="3" max="3" width="13.44140625" style="23" customWidth="1"/>
    <col min="4" max="4" width="6.77734375" style="23" customWidth="1"/>
    <col min="5" max="5" width="7.6640625" style="23" bestFit="1" customWidth="1"/>
    <col min="6" max="6" width="13.44140625" style="23" customWidth="1"/>
    <col min="7" max="7" width="6.77734375" style="23" customWidth="1"/>
    <col min="8" max="8" width="7.6640625" style="23" bestFit="1" customWidth="1"/>
    <col min="9" max="9" width="13.44140625" style="23" customWidth="1"/>
    <col min="10" max="10" width="6.77734375" style="23" customWidth="1"/>
    <col min="11" max="11" width="7.6640625" style="23" bestFit="1" customWidth="1"/>
    <col min="12" max="13" width="13.44140625" style="23" customWidth="1"/>
    <col min="14" max="14" width="4.109375" style="23" customWidth="1"/>
    <col min="15" max="16384" width="9" style="23"/>
  </cols>
  <sheetData>
    <row r="1" spans="2:13" ht="25.5" customHeight="1" x14ac:dyDescent="0.2"/>
    <row r="2" spans="2:13" x14ac:dyDescent="0.2">
      <c r="B2" s="22" t="s">
        <v>43</v>
      </c>
    </row>
    <row r="3" spans="2:13" ht="26.25" customHeight="1" thickBot="1" x14ac:dyDescent="0.25">
      <c r="B3" s="53" t="s">
        <v>44</v>
      </c>
      <c r="C3" s="53"/>
      <c r="D3" s="65" t="s">
        <v>55</v>
      </c>
      <c r="E3" s="66"/>
      <c r="F3" s="67"/>
      <c r="G3" s="65" t="s">
        <v>56</v>
      </c>
      <c r="H3" s="66"/>
      <c r="I3" s="67"/>
      <c r="J3" s="65" t="s">
        <v>57</v>
      </c>
      <c r="K3" s="66"/>
      <c r="L3" s="67"/>
      <c r="M3" s="34" t="s">
        <v>58</v>
      </c>
    </row>
    <row r="4" spans="2:13" ht="37.5" customHeight="1" thickTop="1" x14ac:dyDescent="0.2">
      <c r="B4" s="57" t="s">
        <v>45</v>
      </c>
      <c r="C4" s="58"/>
      <c r="D4" s="68" t="str">
        <f>計算!C15</f>
        <v>-</v>
      </c>
      <c r="E4" s="69"/>
      <c r="F4" s="70"/>
      <c r="G4" s="68" t="str">
        <f>計算!D15</f>
        <v>-</v>
      </c>
      <c r="H4" s="69"/>
      <c r="I4" s="70"/>
      <c r="J4" s="76" t="str">
        <f>計算!C17</f>
        <v>-</v>
      </c>
      <c r="K4" s="77"/>
      <c r="L4" s="78"/>
      <c r="M4" s="35">
        <f>設定!K4</f>
        <v>650000</v>
      </c>
    </row>
    <row r="5" spans="2:13" ht="37.5" customHeight="1" x14ac:dyDescent="0.2">
      <c r="B5" s="55" t="s">
        <v>46</v>
      </c>
      <c r="C5" s="56"/>
      <c r="D5" s="71" t="str">
        <f>計算!E15</f>
        <v>-</v>
      </c>
      <c r="E5" s="72"/>
      <c r="F5" s="73"/>
      <c r="G5" s="71" t="str">
        <f>計算!F15</f>
        <v>-</v>
      </c>
      <c r="H5" s="72"/>
      <c r="I5" s="73"/>
      <c r="J5" s="79" t="str">
        <f>計算!E17</f>
        <v>-</v>
      </c>
      <c r="K5" s="80"/>
      <c r="L5" s="81"/>
      <c r="M5" s="35">
        <f>設定!L4</f>
        <v>240000</v>
      </c>
    </row>
    <row r="6" spans="2:13" ht="37.5" customHeight="1" thickBot="1" x14ac:dyDescent="0.25">
      <c r="B6" s="55" t="s">
        <v>47</v>
      </c>
      <c r="C6" s="56"/>
      <c r="D6" s="74" t="str">
        <f>計算!G15</f>
        <v>-</v>
      </c>
      <c r="E6" s="75"/>
      <c r="F6" s="75"/>
      <c r="G6" s="74" t="str">
        <f>計算!H15</f>
        <v>-</v>
      </c>
      <c r="H6" s="75"/>
      <c r="I6" s="75"/>
      <c r="J6" s="79" t="str">
        <f>計算!G17</f>
        <v>-</v>
      </c>
      <c r="K6" s="80"/>
      <c r="L6" s="81"/>
      <c r="M6" s="35">
        <f>設定!M4</f>
        <v>170000</v>
      </c>
    </row>
    <row r="7" spans="2:13" ht="27" customHeight="1" thickBot="1" x14ac:dyDescent="0.25">
      <c r="D7" s="26"/>
      <c r="E7" s="26"/>
      <c r="F7" s="26"/>
      <c r="G7" s="26"/>
      <c r="H7" s="26"/>
      <c r="I7" s="26"/>
      <c r="J7" s="59" t="str">
        <f>IF(計算!I19="世帯主の情報を入力してください","-",計算!I19)</f>
        <v>-</v>
      </c>
      <c r="K7" s="60"/>
      <c r="L7" s="61"/>
    </row>
    <row r="11" spans="2:13" x14ac:dyDescent="0.2">
      <c r="B11" s="22" t="s">
        <v>48</v>
      </c>
    </row>
    <row r="12" spans="2:13" ht="37.5" customHeight="1" x14ac:dyDescent="0.2">
      <c r="B12" s="62" t="s">
        <v>49</v>
      </c>
      <c r="C12" s="54" t="s">
        <v>50</v>
      </c>
      <c r="D12" s="54"/>
      <c r="E12" s="54"/>
      <c r="F12" s="54" t="s">
        <v>51</v>
      </c>
      <c r="G12" s="54"/>
      <c r="H12" s="54"/>
      <c r="I12" s="54" t="s">
        <v>52</v>
      </c>
      <c r="J12" s="54"/>
      <c r="K12" s="54"/>
      <c r="L12" s="84" t="s">
        <v>70</v>
      </c>
      <c r="M12" s="84" t="s">
        <v>71</v>
      </c>
    </row>
    <row r="13" spans="2:13" x14ac:dyDescent="0.2">
      <c r="B13" s="62"/>
      <c r="C13" s="44" t="s">
        <v>54</v>
      </c>
      <c r="D13" s="64" t="s">
        <v>53</v>
      </c>
      <c r="E13" s="64"/>
      <c r="F13" s="44" t="s">
        <v>54</v>
      </c>
      <c r="G13" s="64" t="s">
        <v>53</v>
      </c>
      <c r="H13" s="64"/>
      <c r="I13" s="44" t="s">
        <v>54</v>
      </c>
      <c r="J13" s="64" t="s">
        <v>53</v>
      </c>
      <c r="K13" s="64"/>
      <c r="L13" s="84"/>
      <c r="M13" s="84"/>
    </row>
    <row r="14" spans="2:13" ht="15.6" thickBot="1" x14ac:dyDescent="0.25">
      <c r="B14" s="63"/>
      <c r="C14" s="45">
        <f>設定!C4</f>
        <v>49100</v>
      </c>
      <c r="D14" s="46" t="s">
        <v>34</v>
      </c>
      <c r="E14" s="47">
        <f>設定!G4</f>
        <v>8.6900000000000005E-2</v>
      </c>
      <c r="F14" s="45">
        <f>設定!D4</f>
        <v>16500</v>
      </c>
      <c r="G14" s="46" t="s">
        <v>34</v>
      </c>
      <c r="H14" s="48">
        <f>設定!H4</f>
        <v>2.8000000000000001E-2</v>
      </c>
      <c r="I14" s="45">
        <f>設定!E4</f>
        <v>16500</v>
      </c>
      <c r="J14" s="46" t="s">
        <v>34</v>
      </c>
      <c r="K14" s="48">
        <f>設定!I4</f>
        <v>2.2800000000000001E-2</v>
      </c>
      <c r="L14" s="85"/>
      <c r="M14" s="85"/>
    </row>
    <row r="15" spans="2:13" ht="20.25" customHeight="1" thickTop="1" x14ac:dyDescent="0.2">
      <c r="B15" s="38" t="s">
        <v>21</v>
      </c>
      <c r="C15" s="41" t="str">
        <f>IF(計算!C4="","",計算!C4*計算!$L$15)</f>
        <v/>
      </c>
      <c r="D15" s="83" t="str">
        <f>IF(計算!D4="","",計算!D4)</f>
        <v/>
      </c>
      <c r="E15" s="83"/>
      <c r="F15" s="41" t="str">
        <f>IF(計算!E4="","",計算!E4*計算!$L$15)</f>
        <v/>
      </c>
      <c r="G15" s="83" t="str">
        <f>IF(計算!F4="","",計算!F4)</f>
        <v/>
      </c>
      <c r="H15" s="83"/>
      <c r="I15" s="41" t="str">
        <f>IF(計算!G4="","",計算!G4*計算!$L$15)</f>
        <v/>
      </c>
      <c r="J15" s="83" t="str">
        <f>IF(計算!H4="","",計算!H4)</f>
        <v/>
      </c>
      <c r="K15" s="83"/>
      <c r="L15" s="41" t="str">
        <f>IF(C15="","",SUM(C15:K15))</f>
        <v/>
      </c>
      <c r="M15" s="41" t="str">
        <f>IF(D15="","",ROUNDDOWN(L15/12,0))</f>
        <v/>
      </c>
    </row>
    <row r="16" spans="2:13" ht="20.25" customHeight="1" x14ac:dyDescent="0.2">
      <c r="B16" s="25" t="s">
        <v>25</v>
      </c>
      <c r="C16" s="25" t="str">
        <f>IF(計算!C5="","",計算!C5*計算!$L$15)</f>
        <v/>
      </c>
      <c r="D16" s="82" t="str">
        <f>IF(計算!D5="","",計算!D5)</f>
        <v/>
      </c>
      <c r="E16" s="82"/>
      <c r="F16" s="25" t="str">
        <f>IF(計算!E5="","",計算!E5*計算!$L$15)</f>
        <v/>
      </c>
      <c r="G16" s="82" t="str">
        <f>IF(計算!F5="","",計算!F5)</f>
        <v/>
      </c>
      <c r="H16" s="82"/>
      <c r="I16" s="25" t="str">
        <f>IF(計算!G5="","",計算!G5*計算!$L$15)</f>
        <v/>
      </c>
      <c r="J16" s="82" t="str">
        <f>IF(計算!H5="","",計算!H5)</f>
        <v/>
      </c>
      <c r="K16" s="82"/>
      <c r="L16" s="25" t="str">
        <f t="shared" ref="L16:L22" si="0">IF(C16="","",SUM(C16:K16))</f>
        <v/>
      </c>
      <c r="M16" s="25" t="str">
        <f>IF(D16="","",ROUNDDOWN(L16/12,0))</f>
        <v/>
      </c>
    </row>
    <row r="17" spans="2:13" ht="20.25" customHeight="1" x14ac:dyDescent="0.2">
      <c r="B17" s="25" t="s">
        <v>2</v>
      </c>
      <c r="C17" s="25" t="str">
        <f>IF(計算!C6="","",計算!C6*計算!$L$15)</f>
        <v/>
      </c>
      <c r="D17" s="82" t="str">
        <f>IF(計算!D6="","",計算!D6)</f>
        <v/>
      </c>
      <c r="E17" s="82"/>
      <c r="F17" s="25" t="str">
        <f>IF(計算!E6="","",計算!E6*計算!$L$15)</f>
        <v/>
      </c>
      <c r="G17" s="82" t="str">
        <f>IF(計算!F6="","",計算!F6)</f>
        <v/>
      </c>
      <c r="H17" s="82"/>
      <c r="I17" s="41" t="str">
        <f>IF(計算!G6="","",計算!G6*計算!$L$15)</f>
        <v/>
      </c>
      <c r="J17" s="82" t="str">
        <f>IF(計算!H6="","",計算!H6)</f>
        <v/>
      </c>
      <c r="K17" s="82"/>
      <c r="L17" s="25" t="str">
        <f t="shared" si="0"/>
        <v/>
      </c>
      <c r="M17" s="25" t="str">
        <f t="shared" ref="M17:M22" si="1">IF(D17="","",ROUNDDOWN(L17/12,0))</f>
        <v/>
      </c>
    </row>
    <row r="18" spans="2:13" ht="20.25" customHeight="1" x14ac:dyDescent="0.2">
      <c r="B18" s="25" t="s">
        <v>3</v>
      </c>
      <c r="C18" s="25" t="str">
        <f>IF(計算!C7="","",計算!C7*計算!$L$15)</f>
        <v/>
      </c>
      <c r="D18" s="82" t="str">
        <f>IF(計算!D7="","",計算!D7)</f>
        <v/>
      </c>
      <c r="E18" s="82"/>
      <c r="F18" s="25" t="str">
        <f>IF(計算!E7="","",計算!E7*計算!$L$15)</f>
        <v/>
      </c>
      <c r="G18" s="82" t="str">
        <f>IF(計算!F7="","",計算!F7)</f>
        <v/>
      </c>
      <c r="H18" s="82"/>
      <c r="I18" s="25" t="str">
        <f>IF(計算!G7="","",計算!G7*計算!$L$15)</f>
        <v/>
      </c>
      <c r="J18" s="82" t="str">
        <f>IF(計算!H7="","",計算!H7)</f>
        <v/>
      </c>
      <c r="K18" s="82"/>
      <c r="L18" s="25" t="str">
        <f t="shared" si="0"/>
        <v/>
      </c>
      <c r="M18" s="25" t="str">
        <f t="shared" si="1"/>
        <v/>
      </c>
    </row>
    <row r="19" spans="2:13" ht="20.25" customHeight="1" x14ac:dyDescent="0.2">
      <c r="B19" s="25" t="s">
        <v>4</v>
      </c>
      <c r="C19" s="25" t="str">
        <f>IF(計算!C8="","",計算!C8*計算!$L$15)</f>
        <v/>
      </c>
      <c r="D19" s="82" t="str">
        <f>IF(計算!D8="","",計算!D8)</f>
        <v/>
      </c>
      <c r="E19" s="82"/>
      <c r="F19" s="25" t="str">
        <f>IF(計算!E8="","",計算!E8*計算!$L$15)</f>
        <v/>
      </c>
      <c r="G19" s="82" t="str">
        <f>IF(計算!F8="","",計算!F8)</f>
        <v/>
      </c>
      <c r="H19" s="82"/>
      <c r="I19" s="41" t="str">
        <f>IF(計算!G8="","",計算!G8*計算!$L$15)</f>
        <v/>
      </c>
      <c r="J19" s="82" t="str">
        <f>IF(計算!H8="","",計算!H8)</f>
        <v/>
      </c>
      <c r="K19" s="82"/>
      <c r="L19" s="25" t="str">
        <f t="shared" si="0"/>
        <v/>
      </c>
      <c r="M19" s="25" t="str">
        <f t="shared" si="1"/>
        <v/>
      </c>
    </row>
    <row r="20" spans="2:13" ht="20.25" customHeight="1" x14ac:dyDescent="0.2">
      <c r="B20" s="25" t="s">
        <v>5</v>
      </c>
      <c r="C20" s="25" t="str">
        <f>IF(計算!C9="","",計算!C9*計算!$L$15)</f>
        <v/>
      </c>
      <c r="D20" s="82" t="str">
        <f>IF(計算!D9="","",計算!D9)</f>
        <v/>
      </c>
      <c r="E20" s="82"/>
      <c r="F20" s="25" t="str">
        <f>IF(計算!E9="","",計算!E9*計算!$L$15)</f>
        <v/>
      </c>
      <c r="G20" s="82" t="str">
        <f>IF(計算!F9="","",計算!F9)</f>
        <v/>
      </c>
      <c r="H20" s="82"/>
      <c r="I20" s="25" t="str">
        <f>IF(計算!G9="","",計算!G9*計算!$L$15)</f>
        <v/>
      </c>
      <c r="J20" s="82" t="str">
        <f>IF(計算!H9="","",計算!H9)</f>
        <v/>
      </c>
      <c r="K20" s="82"/>
      <c r="L20" s="25" t="str">
        <f t="shared" si="0"/>
        <v/>
      </c>
      <c r="M20" s="25" t="str">
        <f t="shared" si="1"/>
        <v/>
      </c>
    </row>
    <row r="21" spans="2:13" ht="20.25" customHeight="1" x14ac:dyDescent="0.2">
      <c r="B21" s="25" t="s">
        <v>6</v>
      </c>
      <c r="C21" s="25" t="str">
        <f>IF(計算!C10="","",計算!C10*計算!$L$15)</f>
        <v/>
      </c>
      <c r="D21" s="82" t="str">
        <f>IF(計算!D10="","",計算!D10)</f>
        <v/>
      </c>
      <c r="E21" s="82"/>
      <c r="F21" s="25" t="str">
        <f>IF(計算!E10="","",計算!E10*計算!$L$15)</f>
        <v/>
      </c>
      <c r="G21" s="82" t="str">
        <f>IF(計算!F10="","",計算!F10)</f>
        <v/>
      </c>
      <c r="H21" s="82"/>
      <c r="I21" s="41" t="str">
        <f>IF(計算!G10="","",計算!G10*計算!$L$15)</f>
        <v/>
      </c>
      <c r="J21" s="82" t="str">
        <f>IF(計算!H10="","",計算!H10)</f>
        <v/>
      </c>
      <c r="K21" s="82"/>
      <c r="L21" s="25" t="str">
        <f t="shared" si="0"/>
        <v/>
      </c>
      <c r="M21" s="25" t="str">
        <f t="shared" si="1"/>
        <v/>
      </c>
    </row>
    <row r="22" spans="2:13" ht="20.25" customHeight="1" x14ac:dyDescent="0.2">
      <c r="B22" s="25" t="s">
        <v>7</v>
      </c>
      <c r="C22" s="25" t="str">
        <f>IF(計算!C11="","",計算!C11*計算!$L$15)</f>
        <v/>
      </c>
      <c r="D22" s="82" t="str">
        <f>IF(計算!D11="","",計算!D11)</f>
        <v/>
      </c>
      <c r="E22" s="82"/>
      <c r="F22" s="25" t="str">
        <f>IF(計算!E11="","",計算!E11*計算!$L$15)</f>
        <v/>
      </c>
      <c r="G22" s="82" t="str">
        <f>IF(計算!F11="","",計算!F11)</f>
        <v/>
      </c>
      <c r="H22" s="82"/>
      <c r="I22" s="25" t="str">
        <f>IF(計算!G11="","",計算!G11*計算!$L$15)</f>
        <v/>
      </c>
      <c r="J22" s="82" t="str">
        <f>IF(計算!H11="","",計算!H11)</f>
        <v/>
      </c>
      <c r="K22" s="82"/>
      <c r="L22" s="25" t="str">
        <f t="shared" si="0"/>
        <v/>
      </c>
      <c r="M22" s="25" t="str">
        <f t="shared" si="1"/>
        <v/>
      </c>
    </row>
  </sheetData>
  <sheetProtection algorithmName="SHA-512" hashValue="8gOec1P4wMdYmNmZK63yO7krNDQXXqKkQEV9VockPR4bLUsy2v4jjvc3b95k9wm8zq7kRpfPiEycGCaFdO27sA==" saltValue="jjPKMoaFouzOFvT8ZV/HlA==" spinCount="100000" sheet="1" objects="1" scenarios="1" selectLockedCells="1" selectUnlockedCells="1"/>
  <mergeCells count="50">
    <mergeCell ref="M12:M14"/>
    <mergeCell ref="D20:E20"/>
    <mergeCell ref="J20:K20"/>
    <mergeCell ref="J21:K21"/>
    <mergeCell ref="J22:K22"/>
    <mergeCell ref="J15:K15"/>
    <mergeCell ref="J16:K16"/>
    <mergeCell ref="J17:K17"/>
    <mergeCell ref="J18:K18"/>
    <mergeCell ref="J19:K19"/>
    <mergeCell ref="L12:L14"/>
    <mergeCell ref="D21:E21"/>
    <mergeCell ref="D22:E22"/>
    <mergeCell ref="G15:H15"/>
    <mergeCell ref="G16:H16"/>
    <mergeCell ref="G17:H17"/>
    <mergeCell ref="G22:H22"/>
    <mergeCell ref="D15:E15"/>
    <mergeCell ref="D16:E16"/>
    <mergeCell ref="D17:E17"/>
    <mergeCell ref="D19:E19"/>
    <mergeCell ref="G18:H18"/>
    <mergeCell ref="G19:H19"/>
    <mergeCell ref="G20:H20"/>
    <mergeCell ref="D18:E18"/>
    <mergeCell ref="G21:H21"/>
    <mergeCell ref="J3:L3"/>
    <mergeCell ref="D6:F6"/>
    <mergeCell ref="G4:I4"/>
    <mergeCell ref="G5:I5"/>
    <mergeCell ref="G6:I6"/>
    <mergeCell ref="J4:L4"/>
    <mergeCell ref="J5:L5"/>
    <mergeCell ref="J6:L6"/>
    <mergeCell ref="B3:C3"/>
    <mergeCell ref="C12:E12"/>
    <mergeCell ref="F12:H12"/>
    <mergeCell ref="I12:K12"/>
    <mergeCell ref="B6:C6"/>
    <mergeCell ref="B5:C5"/>
    <mergeCell ref="B4:C4"/>
    <mergeCell ref="J7:L7"/>
    <mergeCell ref="B12:B14"/>
    <mergeCell ref="D13:E13"/>
    <mergeCell ref="G13:H13"/>
    <mergeCell ref="J13:K13"/>
    <mergeCell ref="D3:F3"/>
    <mergeCell ref="D4:F4"/>
    <mergeCell ref="D5:F5"/>
    <mergeCell ref="G3:I3"/>
  </mergeCells>
  <phoneticPr fontId="2"/>
  <conditionalFormatting sqref="J4:L4">
    <cfRule type="cellIs" dxfId="2" priority="3" operator="equal">
      <formula>$M$4</formula>
    </cfRule>
  </conditionalFormatting>
  <conditionalFormatting sqref="J5:L5">
    <cfRule type="cellIs" dxfId="1" priority="2" operator="equal">
      <formula>$M$5</formula>
    </cfRule>
  </conditionalFormatting>
  <conditionalFormatting sqref="J6:L6">
    <cfRule type="cellIs" dxfId="0" priority="1" operator="equal">
      <formula>$M$6</formula>
    </cfRule>
  </conditionalFormatting>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90" zoomScaleNormal="90" workbookViewId="0"/>
  </sheetViews>
  <sheetFormatPr defaultColWidth="9" defaultRowHeight="13.2" x14ac:dyDescent="0.2"/>
  <cols>
    <col min="1" max="16384" width="9" style="43"/>
  </cols>
  <sheetData/>
  <sheetProtection algorithmName="SHA-512" hashValue="aJ2FqBWmoVJF7g+KWDmgRJE4THKpUlIFvRa0QUY2eVy5TlRis5kSncKxhZL8fL4otbBYq2mOY7z/L2nGMjmNqA==" saltValue="UTPc9zqoVdqxzpLIidatwg==" spinCount="100000" sheet="1" objects="1" scenarios="1" selectLockedCells="1" selectUnlockedCells="1"/>
  <phoneticPr fontId="2"/>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 defaultRowHeight="13.2" x14ac:dyDescent="0.2"/>
  <cols>
    <col min="1" max="1" width="9" style="43" customWidth="1"/>
    <col min="2" max="16384" width="9" style="43"/>
  </cols>
  <sheetData/>
  <sheetProtection algorithmName="SHA-512" hashValue="wWc5I4FbVAD53dicdp0kGrGOx8Z95uUzDH07VigfVQ1jQRXEdkD9GbiilvLSHun6oM7M3B5Zvwiz6DasRt8nyA==" saltValue="yR4oQ9dTTTKdYVyI3O4oJQ==" spinCount="100000" sheet="1" objects="1" scenarios="1" selectLockedCells="1" selectUnlockedCells="1"/>
  <phoneticPr fontId="2"/>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F26"/>
  <sheetViews>
    <sheetView zoomScale="90" zoomScaleNormal="90" workbookViewId="0">
      <selection activeCell="B20" sqref="B20"/>
    </sheetView>
  </sheetViews>
  <sheetFormatPr defaultColWidth="9" defaultRowHeight="15" x14ac:dyDescent="0.2"/>
  <cols>
    <col min="1" max="1" width="3" style="23" customWidth="1"/>
    <col min="2" max="2" width="28.6640625" style="23" bestFit="1" customWidth="1"/>
    <col min="3" max="3" width="49.88671875" style="23" bestFit="1" customWidth="1"/>
    <col min="4" max="4" width="2.109375" style="23" customWidth="1"/>
    <col min="5" max="5" width="22.77734375" style="23" customWidth="1"/>
    <col min="6" max="6" width="15.33203125" style="23" customWidth="1"/>
    <col min="7" max="16384" width="9" style="23"/>
  </cols>
  <sheetData>
    <row r="3" spans="1:6" x14ac:dyDescent="0.2">
      <c r="A3" s="22" t="s">
        <v>118</v>
      </c>
    </row>
    <row r="4" spans="1:6" x14ac:dyDescent="0.2">
      <c r="A4" s="23" t="s">
        <v>117</v>
      </c>
    </row>
    <row r="5" spans="1:6" x14ac:dyDescent="0.2">
      <c r="A5" s="23" t="s">
        <v>84</v>
      </c>
    </row>
    <row r="6" spans="1:6" x14ac:dyDescent="0.2">
      <c r="A6" s="52" t="s">
        <v>101</v>
      </c>
    </row>
    <row r="7" spans="1:6" ht="7.5" customHeight="1" x14ac:dyDescent="0.2"/>
    <row r="8" spans="1:6" x14ac:dyDescent="0.2">
      <c r="A8" s="23" t="s">
        <v>81</v>
      </c>
    </row>
    <row r="9" spans="1:6" x14ac:dyDescent="0.2">
      <c r="B9" s="23" t="s">
        <v>119</v>
      </c>
      <c r="E9" s="23" t="s">
        <v>90</v>
      </c>
    </row>
    <row r="10" spans="1:6" x14ac:dyDescent="0.2">
      <c r="B10" s="49" t="s">
        <v>82</v>
      </c>
      <c r="C10" s="49" t="s">
        <v>83</v>
      </c>
      <c r="E10" s="44" t="s">
        <v>82</v>
      </c>
      <c r="F10" s="44" t="s">
        <v>91</v>
      </c>
    </row>
    <row r="11" spans="1:6" x14ac:dyDescent="0.2">
      <c r="B11" s="24" t="s">
        <v>98</v>
      </c>
      <c r="C11" s="24" t="s">
        <v>85</v>
      </c>
      <c r="E11" s="86"/>
      <c r="F11" s="87">
        <f>IF(E11&gt;=10000000,E11-1955000,IF(E11&gt;=7700000,ROUNDDOWN(E11*0.95,0)-1455000,IF(E11&gt;=4100000,ROUNDDOWN(E11*0.85,0)-685000,IF(E11&gt;=3300000,ROUNDDOWN(E11*0.75,0)-275000,IF(E11&gt;=1100001,E11-1100000,0)))))</f>
        <v>0</v>
      </c>
    </row>
    <row r="12" spans="1:6" x14ac:dyDescent="0.2">
      <c r="B12" s="24" t="s">
        <v>100</v>
      </c>
      <c r="C12" s="24" t="s">
        <v>99</v>
      </c>
      <c r="E12" s="86"/>
      <c r="F12" s="87"/>
    </row>
    <row r="13" spans="1:6" x14ac:dyDescent="0.2">
      <c r="B13" s="24" t="s">
        <v>87</v>
      </c>
      <c r="C13" s="24" t="s">
        <v>102</v>
      </c>
      <c r="E13" s="86"/>
      <c r="F13" s="87"/>
    </row>
    <row r="14" spans="1:6" x14ac:dyDescent="0.2">
      <c r="B14" s="24" t="s">
        <v>86</v>
      </c>
      <c r="C14" s="24" t="s">
        <v>103</v>
      </c>
      <c r="E14" s="86"/>
      <c r="F14" s="87"/>
    </row>
    <row r="15" spans="1:6" x14ac:dyDescent="0.2">
      <c r="B15" s="24" t="s">
        <v>104</v>
      </c>
      <c r="C15" s="24" t="s">
        <v>105</v>
      </c>
      <c r="E15" s="86"/>
      <c r="F15" s="87"/>
    </row>
    <row r="16" spans="1:6" x14ac:dyDescent="0.2">
      <c r="B16" s="24" t="s">
        <v>106</v>
      </c>
      <c r="C16" s="24" t="s">
        <v>107</v>
      </c>
      <c r="E16" s="86"/>
      <c r="F16" s="87"/>
    </row>
    <row r="17" spans="1:6" ht="7.5" customHeight="1" x14ac:dyDescent="0.2"/>
    <row r="18" spans="1:6" x14ac:dyDescent="0.2">
      <c r="A18" s="23" t="s">
        <v>88</v>
      </c>
    </row>
    <row r="19" spans="1:6" x14ac:dyDescent="0.2">
      <c r="B19" s="23" t="s">
        <v>120</v>
      </c>
      <c r="E19" s="23" t="s">
        <v>92</v>
      </c>
    </row>
    <row r="20" spans="1:6" x14ac:dyDescent="0.2">
      <c r="B20" s="49" t="s">
        <v>82</v>
      </c>
      <c r="C20" s="49" t="s">
        <v>83</v>
      </c>
      <c r="E20" s="44" t="s">
        <v>82</v>
      </c>
      <c r="F20" s="44" t="s">
        <v>91</v>
      </c>
    </row>
    <row r="21" spans="1:6" x14ac:dyDescent="0.2">
      <c r="B21" s="24" t="s">
        <v>108</v>
      </c>
      <c r="C21" s="24" t="s">
        <v>85</v>
      </c>
      <c r="E21" s="86"/>
      <c r="F21" s="87">
        <f>IF(E21&gt;=10000000,E21-1955000,IF(E21&gt;=7700000,ROUNDDOWN(E21*0.95,0)-1455000,IF(E21&gt;=4100000,ROUNDDOWN(E21*0.85,0)-685000,IF(E21&gt;=1300000,ROUNDDOWN(E21*0.75,0)-275000,IF(E21&gt;=600001,E21-600000,0)))))</f>
        <v>0</v>
      </c>
    </row>
    <row r="22" spans="1:6" x14ac:dyDescent="0.2">
      <c r="B22" s="24" t="s">
        <v>109</v>
      </c>
      <c r="C22" s="24" t="s">
        <v>110</v>
      </c>
      <c r="E22" s="86"/>
      <c r="F22" s="87"/>
    </row>
    <row r="23" spans="1:6" x14ac:dyDescent="0.2">
      <c r="B23" s="24" t="s">
        <v>89</v>
      </c>
      <c r="C23" s="24" t="s">
        <v>102</v>
      </c>
      <c r="E23" s="86"/>
      <c r="F23" s="87"/>
    </row>
    <row r="24" spans="1:6" x14ac:dyDescent="0.2">
      <c r="B24" s="24" t="s">
        <v>86</v>
      </c>
      <c r="C24" s="24" t="s">
        <v>103</v>
      </c>
      <c r="E24" s="86"/>
      <c r="F24" s="87"/>
    </row>
    <row r="25" spans="1:6" x14ac:dyDescent="0.2">
      <c r="B25" s="24" t="s">
        <v>104</v>
      </c>
      <c r="C25" s="24" t="s">
        <v>105</v>
      </c>
      <c r="E25" s="86"/>
      <c r="F25" s="87"/>
    </row>
    <row r="26" spans="1:6" x14ac:dyDescent="0.2">
      <c r="B26" s="24" t="s">
        <v>106</v>
      </c>
      <c r="C26" s="24" t="s">
        <v>107</v>
      </c>
      <c r="E26" s="86"/>
      <c r="F26" s="87"/>
    </row>
  </sheetData>
  <sheetProtection selectLockedCells="1"/>
  <mergeCells count="4">
    <mergeCell ref="E11:E16"/>
    <mergeCell ref="F11:F16"/>
    <mergeCell ref="E21:E26"/>
    <mergeCell ref="F21:F26"/>
  </mergeCells>
  <phoneticPr fontId="2"/>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19"/>
  <sheetViews>
    <sheetView workbookViewId="0">
      <selection activeCell="M10" sqref="M10"/>
    </sheetView>
  </sheetViews>
  <sheetFormatPr defaultColWidth="7.109375" defaultRowHeight="13.2" x14ac:dyDescent="0.2"/>
  <cols>
    <col min="1" max="1" width="4" customWidth="1"/>
    <col min="2" max="2" width="10.88671875" customWidth="1"/>
    <col min="6" max="6" width="3.44140625" customWidth="1"/>
    <col min="10" max="10" width="3.44140625" customWidth="1"/>
    <col min="11" max="11" width="8.44140625" bestFit="1" customWidth="1"/>
    <col min="12" max="13" width="7.88671875" bestFit="1" customWidth="1"/>
    <col min="14" max="14" width="3.44140625" customWidth="1"/>
    <col min="15" max="17" width="7.88671875" bestFit="1" customWidth="1"/>
  </cols>
  <sheetData>
    <row r="1" spans="1:17" x14ac:dyDescent="0.2">
      <c r="A1" s="12" t="s">
        <v>34</v>
      </c>
    </row>
    <row r="2" spans="1:17" x14ac:dyDescent="0.2">
      <c r="B2" s="88"/>
      <c r="C2" s="88" t="s">
        <v>8</v>
      </c>
      <c r="D2" s="88"/>
      <c r="E2" s="88"/>
      <c r="F2" s="2"/>
      <c r="G2" s="88" t="s">
        <v>9</v>
      </c>
      <c r="H2" s="88"/>
      <c r="I2" s="88"/>
      <c r="J2" s="2"/>
      <c r="K2" s="88" t="s">
        <v>10</v>
      </c>
      <c r="L2" s="88"/>
      <c r="M2" s="88"/>
      <c r="N2" s="2"/>
      <c r="O2" s="88" t="s">
        <v>11</v>
      </c>
      <c r="P2" s="88"/>
      <c r="Q2" s="88"/>
    </row>
    <row r="3" spans="1:17" x14ac:dyDescent="0.2">
      <c r="B3" s="89"/>
      <c r="C3" s="3" t="s">
        <v>12</v>
      </c>
      <c r="D3" s="3" t="s">
        <v>13</v>
      </c>
      <c r="E3" s="3" t="s">
        <v>14</v>
      </c>
      <c r="F3" s="2"/>
      <c r="G3" s="3" t="s">
        <v>12</v>
      </c>
      <c r="H3" s="3" t="s">
        <v>13</v>
      </c>
      <c r="I3" s="3" t="s">
        <v>14</v>
      </c>
      <c r="J3" s="2"/>
      <c r="K3" s="3" t="s">
        <v>12</v>
      </c>
      <c r="L3" s="3" t="s">
        <v>13</v>
      </c>
      <c r="M3" s="3" t="s">
        <v>14</v>
      </c>
      <c r="N3" s="2"/>
      <c r="O3" s="3" t="s">
        <v>15</v>
      </c>
      <c r="P3" s="3" t="s">
        <v>16</v>
      </c>
      <c r="Q3" s="3" t="s">
        <v>17</v>
      </c>
    </row>
    <row r="4" spans="1:17" x14ac:dyDescent="0.2">
      <c r="C4" s="4">
        <v>49100</v>
      </c>
      <c r="D4" s="4">
        <v>16500</v>
      </c>
      <c r="E4" s="4">
        <v>16500</v>
      </c>
      <c r="F4" s="5"/>
      <c r="G4" s="6">
        <v>8.6900000000000005E-2</v>
      </c>
      <c r="H4" s="6">
        <v>2.8000000000000001E-2</v>
      </c>
      <c r="I4" s="6">
        <v>2.2800000000000001E-2</v>
      </c>
      <c r="J4" s="5"/>
      <c r="K4" s="4">
        <v>650000</v>
      </c>
      <c r="L4" s="4">
        <v>240000</v>
      </c>
      <c r="M4" s="4">
        <v>170000</v>
      </c>
      <c r="N4" s="2"/>
      <c r="O4" s="7">
        <v>430000</v>
      </c>
      <c r="P4" s="7">
        <v>295000</v>
      </c>
      <c r="Q4" s="7">
        <v>545000</v>
      </c>
    </row>
    <row r="6" spans="1:17" x14ac:dyDescent="0.2">
      <c r="A6" s="12" t="s">
        <v>93</v>
      </c>
      <c r="K6" s="15"/>
      <c r="L6" s="15"/>
      <c r="M6" s="15"/>
    </row>
    <row r="7" spans="1:17" x14ac:dyDescent="0.2">
      <c r="B7">
        <v>430000</v>
      </c>
    </row>
    <row r="9" spans="1:17" x14ac:dyDescent="0.2">
      <c r="A9" s="12" t="s">
        <v>35</v>
      </c>
    </row>
    <row r="10" spans="1:17" x14ac:dyDescent="0.2">
      <c r="A10" t="s">
        <v>41</v>
      </c>
      <c r="B10" s="12"/>
    </row>
    <row r="11" spans="1:17" x14ac:dyDescent="0.2">
      <c r="B11" s="1" t="s">
        <v>64</v>
      </c>
      <c r="C11" s="1">
        <v>0</v>
      </c>
      <c r="D11" s="1">
        <v>0</v>
      </c>
      <c r="G11">
        <v>0.3</v>
      </c>
      <c r="H11" t="s">
        <v>36</v>
      </c>
    </row>
    <row r="12" spans="1:17" x14ac:dyDescent="0.2">
      <c r="B12" s="1" t="s">
        <v>26</v>
      </c>
      <c r="C12" s="1">
        <v>1</v>
      </c>
      <c r="D12" s="1">
        <v>1</v>
      </c>
      <c r="G12">
        <v>0.5</v>
      </c>
      <c r="H12" t="s">
        <v>37</v>
      </c>
    </row>
    <row r="13" spans="1:17" x14ac:dyDescent="0.2">
      <c r="B13" s="1" t="s">
        <v>27</v>
      </c>
      <c r="C13" s="1">
        <v>1</v>
      </c>
      <c r="D13" s="1">
        <v>2</v>
      </c>
      <c r="G13">
        <v>0.8</v>
      </c>
      <c r="H13" t="s">
        <v>38</v>
      </c>
    </row>
    <row r="14" spans="1:17" x14ac:dyDescent="0.2">
      <c r="B14" s="1" t="s">
        <v>28</v>
      </c>
      <c r="C14" s="1">
        <v>1</v>
      </c>
      <c r="D14" s="1">
        <v>3</v>
      </c>
      <c r="G14" s="13">
        <v>1</v>
      </c>
      <c r="H14" t="s">
        <v>39</v>
      </c>
    </row>
    <row r="15" spans="1:17" x14ac:dyDescent="0.2">
      <c r="A15" t="s">
        <v>42</v>
      </c>
    </row>
    <row r="16" spans="1:17" x14ac:dyDescent="0.2">
      <c r="B16" s="1" t="s">
        <v>112</v>
      </c>
      <c r="C16" s="1">
        <v>1</v>
      </c>
      <c r="D16" s="1">
        <v>4</v>
      </c>
    </row>
    <row r="17" spans="2:4" x14ac:dyDescent="0.2">
      <c r="B17" s="1" t="s">
        <v>113</v>
      </c>
      <c r="C17" s="1">
        <v>1</v>
      </c>
      <c r="D17" s="1">
        <v>1</v>
      </c>
    </row>
    <row r="18" spans="2:4" x14ac:dyDescent="0.2">
      <c r="B18" s="1" t="s">
        <v>27</v>
      </c>
      <c r="C18" s="1">
        <v>1</v>
      </c>
      <c r="D18" s="1">
        <v>2</v>
      </c>
    </row>
    <row r="19" spans="2:4" x14ac:dyDescent="0.2">
      <c r="B19" s="1" t="s">
        <v>28</v>
      </c>
      <c r="C19" s="1">
        <v>1</v>
      </c>
      <c r="D19" s="1">
        <v>3</v>
      </c>
    </row>
  </sheetData>
  <mergeCells count="5">
    <mergeCell ref="B2:B3"/>
    <mergeCell ref="C2:E2"/>
    <mergeCell ref="G2:I2"/>
    <mergeCell ref="K2:M2"/>
    <mergeCell ref="O2:Q2"/>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19"/>
  <sheetViews>
    <sheetView workbookViewId="0">
      <selection activeCell="O16" sqref="O16"/>
    </sheetView>
  </sheetViews>
  <sheetFormatPr defaultRowHeight="13.2" x14ac:dyDescent="0.2"/>
  <cols>
    <col min="1" max="1" width="9.21875" bestFit="1" customWidth="1"/>
    <col min="2" max="2" width="4.6640625" customWidth="1"/>
    <col min="9" max="9" width="11.6640625" customWidth="1"/>
    <col min="11" max="11" width="13.77734375" customWidth="1"/>
    <col min="12" max="12" width="10.21875" bestFit="1" customWidth="1"/>
    <col min="14" max="14" width="17.33203125" bestFit="1" customWidth="1"/>
  </cols>
  <sheetData>
    <row r="1" spans="1:14" x14ac:dyDescent="0.2">
      <c r="C1" t="s">
        <v>62</v>
      </c>
      <c r="J1" t="s">
        <v>60</v>
      </c>
    </row>
    <row r="2" spans="1:14" x14ac:dyDescent="0.2">
      <c r="C2" s="90" t="s">
        <v>18</v>
      </c>
      <c r="D2" s="91"/>
      <c r="E2" s="91" t="s">
        <v>19</v>
      </c>
      <c r="F2" s="91"/>
      <c r="G2" s="91" t="s">
        <v>20</v>
      </c>
      <c r="H2" s="91"/>
      <c r="J2" s="92" t="s">
        <v>29</v>
      </c>
      <c r="K2" s="92"/>
    </row>
    <row r="3" spans="1:14" ht="26.4" x14ac:dyDescent="0.2">
      <c r="A3" s="1" t="s">
        <v>1</v>
      </c>
      <c r="C3" s="14" t="s">
        <v>23</v>
      </c>
      <c r="D3" s="14" t="s">
        <v>24</v>
      </c>
      <c r="E3" s="14" t="s">
        <v>23</v>
      </c>
      <c r="F3" s="14" t="s">
        <v>24</v>
      </c>
      <c r="G3" s="14" t="s">
        <v>23</v>
      </c>
      <c r="H3" s="14" t="s">
        <v>24</v>
      </c>
      <c r="J3" s="17" t="s">
        <v>94</v>
      </c>
      <c r="K3" s="50" t="s">
        <v>95</v>
      </c>
      <c r="L3" s="18" t="s">
        <v>61</v>
      </c>
      <c r="M3" s="1"/>
      <c r="N3" s="51" t="s">
        <v>97</v>
      </c>
    </row>
    <row r="4" spans="1:14" ht="13.05" x14ac:dyDescent="0.2">
      <c r="A4" s="1" t="str">
        <f>IF(試算入力!G13="","",IF(試算入力!G13-設定!B7&lt;0,0,試算入力!G13-設定!B7))</f>
        <v/>
      </c>
      <c r="C4" s="9" t="str">
        <f>IF(K4="","",(IF(0&lt;K4,設定!C4,0)))</f>
        <v/>
      </c>
      <c r="D4" s="9" t="str">
        <f>IF(K4="","",IF(K4=0,0,ROUNDDOWN(A4*設定!G4,0)))</f>
        <v/>
      </c>
      <c r="E4" s="9" t="str">
        <f>IF(K4="","",(IF(0&lt;K4,設定!D4,0)))</f>
        <v/>
      </c>
      <c r="F4" s="9" t="str">
        <f>IF(K4="","",IF(K4=0,0,ROUNDDOWN(A4*設定!H4,0)))</f>
        <v/>
      </c>
      <c r="G4" s="9" t="str">
        <f>IF(K4="","",(IF(K4=2,設定!E4,"")))</f>
        <v/>
      </c>
      <c r="H4" s="9" t="str">
        <f>IF(K4="","",IF(K4=2,ROUNDDOWN(A4*設定!I4,0),""))</f>
        <v/>
      </c>
      <c r="J4" s="16" t="str">
        <f>IF(試算入力!C13="","",VLOOKUP(試算入力!C13,設定!B11:D14,2,FALSE))</f>
        <v/>
      </c>
      <c r="K4" s="16" t="str">
        <f>IF(試算入力!C13="","",VLOOKUP(試算入力!C13,設定!B11:D14,3,FALSE))</f>
        <v/>
      </c>
      <c r="L4" s="9" t="str">
        <f>試算入力!G13</f>
        <v/>
      </c>
      <c r="M4" s="1">
        <f>IF(K4=3,IF(試算入力!E13="","",IF(試算入力!E13-150000&lt;0,-試算入力!E13,-150000)),0)</f>
        <v>0</v>
      </c>
      <c r="N4">
        <f>IF(試算入力!D13&gt;0,1,IF(K4=3,IF(試算入力!E13-150000&gt;0,1,0),IF(試算入力!E13&gt;0,1,0)))</f>
        <v>0</v>
      </c>
    </row>
    <row r="5" spans="1:14" ht="13.05" x14ac:dyDescent="0.2">
      <c r="A5" s="1" t="str">
        <f>IF(試算入力!G14="","",IF(試算入力!G14-設定!B7&lt;0,0,試算入力!G14-設定!B7))</f>
        <v/>
      </c>
      <c r="C5" s="9" t="str">
        <f>IF(K5="","",(IF(0&lt;K5,IF(K5=4,設定!C4/2,設定!C4),0)))</f>
        <v/>
      </c>
      <c r="D5" s="9" t="str">
        <f>IF(K5="","",IF(K5=0,0,ROUNDDOWN(A5*設定!G4,0)))</f>
        <v/>
      </c>
      <c r="E5" s="9" t="str">
        <f>IF(K5="","",(IF(0&lt;K5,IF(K5=4,設定!D4/2,設定!D4),0)))</f>
        <v/>
      </c>
      <c r="F5" s="9" t="str">
        <f>IF(K5="","",IF(K5=0,0,ROUNDDOWN(A5*設定!H4,0)))</f>
        <v/>
      </c>
      <c r="G5" s="9" t="str">
        <f>IF(K5="","",(IF(K5=2,設定!E4,"")))</f>
        <v/>
      </c>
      <c r="H5" s="9" t="str">
        <f>IF(K5="","",IF(K5=2,ROUNDDOWN(A5*設定!I4,0),""))</f>
        <v/>
      </c>
      <c r="J5" s="9" t="str">
        <f>IF(試算入力!C14="","",VLOOKUP(試算入力!C14,設定!B16:D19,2,FALSE))</f>
        <v/>
      </c>
      <c r="K5" s="16" t="str">
        <f>IF(試算入力!C14="","",VLOOKUP(試算入力!C14,設定!B16:D19,3,FALSE))</f>
        <v/>
      </c>
      <c r="L5" s="9" t="str">
        <f>試算入力!G14</f>
        <v/>
      </c>
      <c r="M5" s="1">
        <f>IF(K5=3,IF(試算入力!E14="","",IF(試算入力!E14-150000&lt;0,-試算入力!E14,-150000)),0)</f>
        <v>0</v>
      </c>
      <c r="N5">
        <f>IF(試算入力!D14&gt;0,1,IF(K5=3,IF(試算入力!E14-150000&gt;0,1,0),IF(試算入力!E14&gt;0,1,0)))</f>
        <v>0</v>
      </c>
    </row>
    <row r="6" spans="1:14" ht="13.05" x14ac:dyDescent="0.2">
      <c r="A6" s="1" t="str">
        <f>IF(試算入力!G15="","",IF(試算入力!G15-設定!B7&lt;0,0,試算入力!G15-設定!B7))</f>
        <v/>
      </c>
      <c r="C6" s="9" t="str">
        <f>IF(K6="","",(IF(0&lt;K6,IF(K6=4,設定!C4/2,設定!C4),0)))</f>
        <v/>
      </c>
      <c r="D6" s="9" t="str">
        <f>IF(K6="","",IF(K6=0,0,ROUNDDOWN(A6*設定!G4,0)))</f>
        <v/>
      </c>
      <c r="E6" s="9" t="str">
        <f>IF(K6="","",(IF(0&lt;K6,IF(K6=4,設定!D4/2,設定!D4),0)))</f>
        <v/>
      </c>
      <c r="F6" s="9" t="str">
        <f>IF(K6="","",IF(K6=0,0,ROUNDDOWN(A6*設定!H4,0)))</f>
        <v/>
      </c>
      <c r="G6" s="9" t="str">
        <f>IF(K6="","",(IF(K6=2,設定!E4,"")))</f>
        <v/>
      </c>
      <c r="H6" s="9" t="str">
        <f>IF(K6="","",IF(K6=2,ROUNDDOWN(A6*設定!I4,0),""))</f>
        <v/>
      </c>
      <c r="J6" s="9" t="str">
        <f>IF(試算入力!C15="","",VLOOKUP(試算入力!C15,設定!B16:D19,2,FALSE))</f>
        <v/>
      </c>
      <c r="K6" s="16" t="str">
        <f>IF(試算入力!C15="","",VLOOKUP(試算入力!C15,設定!B16:D19,3,FALSE))</f>
        <v/>
      </c>
      <c r="L6" s="9" t="str">
        <f>試算入力!G15</f>
        <v/>
      </c>
      <c r="M6" s="1">
        <f>IF(K6=3,IF(試算入力!E15="","",IF(試算入力!E15-150000&lt;0,-試算入力!E15,-150000)),0)</f>
        <v>0</v>
      </c>
      <c r="N6">
        <f>IF(試算入力!D15&gt;0,1,IF(K6=3,IF(試算入力!E15-150000&gt;0,1,0),IF(試算入力!E15&gt;0,1,0)))</f>
        <v>0</v>
      </c>
    </row>
    <row r="7" spans="1:14" ht="13.05" x14ac:dyDescent="0.2">
      <c r="A7" s="1" t="str">
        <f>IF(試算入力!G16="","",IF(試算入力!G16-設定!B7&lt;0,0,試算入力!G16-設定!B7))</f>
        <v/>
      </c>
      <c r="C7" s="9" t="str">
        <f>IF(K7="","",(IF(0&lt;K7,IF(K7=4,設定!C4/2,設定!C4),0)))</f>
        <v/>
      </c>
      <c r="D7" s="9" t="str">
        <f>IF(K7="","",IF(K7=0,0,ROUNDDOWN(A7*設定!G4,0)))</f>
        <v/>
      </c>
      <c r="E7" s="9" t="str">
        <f>IF(K7="","",(IF(0&lt;K7,IF(K7=4,設定!D4/2,設定!D4),0)))</f>
        <v/>
      </c>
      <c r="F7" s="9" t="str">
        <f>IF(K7="","",IF(K7=0,0,ROUNDDOWN(A7*設定!H4,0)))</f>
        <v/>
      </c>
      <c r="G7" s="9" t="str">
        <f>IF(K7="","",(IF(K7=2,設定!E4,"")))</f>
        <v/>
      </c>
      <c r="H7" s="9" t="str">
        <f>IF(K7="","",IF(K7=2,ROUNDDOWN(A7*設定!I4,0),""))</f>
        <v/>
      </c>
      <c r="J7" s="9" t="str">
        <f>IF(試算入力!C16="","",VLOOKUP(試算入力!C16,設定!B16:D19,2,FALSE))</f>
        <v/>
      </c>
      <c r="K7" s="16" t="str">
        <f>IF(試算入力!C16="","",VLOOKUP(試算入力!C16,設定!B16:D19,3,FALSE))</f>
        <v/>
      </c>
      <c r="L7" s="9" t="str">
        <f>試算入力!G16</f>
        <v/>
      </c>
      <c r="M7" s="1">
        <f>IF(K7=3,IF(試算入力!E16="","",IF(試算入力!E16-150000&lt;0,-試算入力!E16,-150000)),0)</f>
        <v>0</v>
      </c>
      <c r="N7">
        <f>IF(試算入力!D16&gt;0,1,IF(K7=3,IF(試算入力!E16-150000&gt;0,1,0),IF(試算入力!E16&gt;0,1,0)))</f>
        <v>0</v>
      </c>
    </row>
    <row r="8" spans="1:14" ht="13.05" x14ac:dyDescent="0.2">
      <c r="A8" s="1" t="str">
        <f>IF(試算入力!G17="","",IF(試算入力!G17-設定!B7&lt;0,0,試算入力!G17-設定!B7))</f>
        <v/>
      </c>
      <c r="C8" s="9" t="str">
        <f>IF(K8="","",(IF(0&lt;K8,IF(K8=4,設定!C4/2,設定!C4),0)))</f>
        <v/>
      </c>
      <c r="D8" s="9" t="str">
        <f>IF(K8="","",IF(K8=0,0,ROUNDDOWN(A8*設定!G4,0)))</f>
        <v/>
      </c>
      <c r="E8" s="9" t="str">
        <f>IF(K8="","",(IF(0&lt;K8,IF(K8=4,設定!D4/2,設定!D4),0)))</f>
        <v/>
      </c>
      <c r="F8" s="9" t="str">
        <f>IF(K8="","",IF(K8=0,0,ROUNDDOWN(A8*設定!H4,0)))</f>
        <v/>
      </c>
      <c r="G8" s="9" t="str">
        <f>IF(K8="","",(IF(K8=2,設定!E4,"")))</f>
        <v/>
      </c>
      <c r="H8" s="9" t="str">
        <f>IF(K8="","",IF(K8=2,ROUNDDOWN(A8*設定!I4,0),""))</f>
        <v/>
      </c>
      <c r="J8" s="9" t="str">
        <f>IF(試算入力!C17="","",VLOOKUP(試算入力!C17,設定!B16:D19,2,FALSE))</f>
        <v/>
      </c>
      <c r="K8" s="16" t="str">
        <f>IF(試算入力!C17="","",VLOOKUP(試算入力!C17,設定!B16:D19,3,FALSE))</f>
        <v/>
      </c>
      <c r="L8" s="9" t="str">
        <f>試算入力!G17</f>
        <v/>
      </c>
      <c r="M8" s="1">
        <f>IF(K8=3,IF(試算入力!E17="","",IF(試算入力!E17-150000&lt;0,-試算入力!E17,-150000)),0)</f>
        <v>0</v>
      </c>
      <c r="N8">
        <f>IF(試算入力!D17&gt;0,1,IF(K8=3,IF(試算入力!E17-150000&gt;0,1,0),IF(試算入力!E17&gt;0,1,0)))</f>
        <v>0</v>
      </c>
    </row>
    <row r="9" spans="1:14" ht="13.05" x14ac:dyDescent="0.2">
      <c r="A9" s="1" t="str">
        <f>IF(試算入力!G18="","",IF(試算入力!G18-設定!B7&lt;0,0,試算入力!G18-設定!B7))</f>
        <v/>
      </c>
      <c r="C9" s="9" t="str">
        <f>IF(K9="","",(IF(0&lt;K9,IF(K9=4,設定!C4/2,設定!C4),0)))</f>
        <v/>
      </c>
      <c r="D9" s="9" t="str">
        <f>IF(K9="","",IF(K9=0,0,ROUNDDOWN(A9*設定!G4,0)))</f>
        <v/>
      </c>
      <c r="E9" s="9" t="str">
        <f>IF(K9="","",(IF(0&lt;K9,IF(K9=4,設定!D4/2,設定!D4),0)))</f>
        <v/>
      </c>
      <c r="F9" s="9" t="str">
        <f>IF(K9="","",IF(K9=0,0,ROUNDDOWN(A9*設定!H4,0)))</f>
        <v/>
      </c>
      <c r="G9" s="9" t="str">
        <f>IF(K9="","",(IF(K9=2,設定!E4,"")))</f>
        <v/>
      </c>
      <c r="H9" s="9" t="str">
        <f>IF(K9="","",IF(K9=2,ROUNDDOWN(A9*設定!I4,0),""))</f>
        <v/>
      </c>
      <c r="J9" s="9" t="str">
        <f>IF(試算入力!C18="","",VLOOKUP(試算入力!C18,設定!B16:D19,2,FALSE))</f>
        <v/>
      </c>
      <c r="K9" s="16" t="str">
        <f>IF(試算入力!C18="","",VLOOKUP(試算入力!C18,設定!B16:D19,3,FALSE))</f>
        <v/>
      </c>
      <c r="L9" s="9" t="str">
        <f>試算入力!G18</f>
        <v/>
      </c>
      <c r="M9" s="1">
        <f>IF(K9=3,IF(試算入力!E18="","",IF(試算入力!E18-150000&lt;0,-試算入力!E18,-150000)),0)</f>
        <v>0</v>
      </c>
      <c r="N9">
        <f>IF(試算入力!D18&gt;0,1,IF(K9=3,IF(試算入力!E18-150000&gt;0,1,0),IF(試算入力!E18&gt;0,1,0)))</f>
        <v>0</v>
      </c>
    </row>
    <row r="10" spans="1:14" ht="13.05" x14ac:dyDescent="0.2">
      <c r="A10" s="1" t="str">
        <f>IF(試算入力!G19="","",IF(試算入力!G19-設定!B7&lt;0,0,試算入力!G19-設定!B7))</f>
        <v/>
      </c>
      <c r="C10" s="9" t="str">
        <f>IF(K10="","",(IF(0&lt;K10,IF(K10=4,設定!C4/2,設定!C4),0)))</f>
        <v/>
      </c>
      <c r="D10" s="9" t="str">
        <f>IF(K10="","",IF(K10=0,0,ROUNDDOWN(A10*設定!G4,0)))</f>
        <v/>
      </c>
      <c r="E10" s="9" t="str">
        <f>IF(K10="","",(IF(0&lt;K10,IF(K10=4,設定!D4/2,設定!D4),0)))</f>
        <v/>
      </c>
      <c r="F10" s="9" t="str">
        <f>IF(K10="","",IF(K10=0,0,ROUNDDOWN(A10*設定!H4,0)))</f>
        <v/>
      </c>
      <c r="G10" s="9" t="str">
        <f>IF(K10="","",(IF(K10=2,設定!E4,"")))</f>
        <v/>
      </c>
      <c r="H10" s="9" t="str">
        <f>IF(K10="","",IF(K10=2,ROUNDDOWN(A10*設定!I4,0),""))</f>
        <v/>
      </c>
      <c r="J10" s="9" t="str">
        <f>IF(試算入力!C19="","",VLOOKUP(試算入力!C19,設定!B16:D19,2,FALSE))</f>
        <v/>
      </c>
      <c r="K10" s="16" t="str">
        <f>IF(試算入力!C19="","",VLOOKUP(試算入力!C19,設定!B16:D19,3,FALSE))</f>
        <v/>
      </c>
      <c r="L10" s="9" t="str">
        <f>試算入力!G19</f>
        <v/>
      </c>
      <c r="M10" s="1">
        <f>IF(K10=3,IF(試算入力!E19="","",IF(試算入力!E19-150000&lt;0,-試算入力!E19,-150000)),0)</f>
        <v>0</v>
      </c>
      <c r="N10">
        <f>IF(試算入力!D19&gt;0,1,IF(K10=3,IF(試算入力!E19-150000&gt;0,1,0),IF(試算入力!E19&gt;0,1,0)))</f>
        <v>0</v>
      </c>
    </row>
    <row r="11" spans="1:14" ht="13.05" x14ac:dyDescent="0.2">
      <c r="A11" s="1" t="str">
        <f>IF(試算入力!G20="","",IF(試算入力!G20-設定!B7&lt;0,0,試算入力!G20-設定!B7))</f>
        <v/>
      </c>
      <c r="C11" s="9" t="str">
        <f>IF(K11="","",(IF(0&lt;K11,IF(K11=4,設定!C4/2,設定!C4),0)))</f>
        <v/>
      </c>
      <c r="D11" s="9" t="str">
        <f>IF(K11="","",IF(K11=0,0,ROUNDDOWN(A11*設定!G4,0)))</f>
        <v/>
      </c>
      <c r="E11" s="9" t="str">
        <f>IF(K11="","",(IF(0&lt;K11,IF(K11=4,設定!D4/2,設定!D4),0)))</f>
        <v/>
      </c>
      <c r="F11" s="9" t="str">
        <f>IF(K11="","",IF(K11=0,0,ROUNDDOWN(A11*設定!H4,0)))</f>
        <v/>
      </c>
      <c r="G11" s="9" t="str">
        <f>IF(K11="","",(IF(K11=2,設定!E4,"")))</f>
        <v/>
      </c>
      <c r="H11" s="9" t="str">
        <f>IF(K11="","",IF(K11=2,ROUNDDOWN(A11*設定!I4,0),""))</f>
        <v/>
      </c>
      <c r="J11" s="9" t="str">
        <f>IF(試算入力!C20="","",VLOOKUP(試算入力!C20,設定!B16:D19,2,FALSE))</f>
        <v/>
      </c>
      <c r="K11" s="16" t="str">
        <f>IF(試算入力!C20="","",VLOOKUP(試算入力!C20,設定!B11:D14,3,FALSE))</f>
        <v/>
      </c>
      <c r="L11" s="9" t="str">
        <f>試算入力!G20</f>
        <v/>
      </c>
      <c r="M11" s="1">
        <f>IF(K11=3,IF(試算入力!E20="","",IF(試算入力!E20-150000&lt;0,-試算入力!E20,-150000)),0)</f>
        <v>0</v>
      </c>
      <c r="N11">
        <f>IF(試算入力!D20&gt;0,1,IF(K11=3,IF(試算入力!E20-150000&gt;0,1,0),IF(試算入力!E20&gt;0,1,0)))</f>
        <v>0</v>
      </c>
    </row>
    <row r="12" spans="1:14" x14ac:dyDescent="0.2">
      <c r="C12" s="1"/>
      <c r="D12" s="1"/>
      <c r="E12" s="1"/>
      <c r="F12" s="1"/>
      <c r="G12" s="1"/>
      <c r="H12" s="1"/>
      <c r="J12" t="s">
        <v>69</v>
      </c>
      <c r="L12" s="37">
        <f>SUM(M4:M11)</f>
        <v>0</v>
      </c>
    </row>
    <row r="13" spans="1:14" x14ac:dyDescent="0.2">
      <c r="C13" s="1"/>
      <c r="D13" s="1"/>
      <c r="E13" s="1"/>
      <c r="F13" s="1"/>
      <c r="G13" s="1"/>
      <c r="H13" s="1"/>
      <c r="J13" t="s">
        <v>96</v>
      </c>
      <c r="L13" s="37">
        <f>IF(SUM(N4:N11)-1&gt;0,(SUM(N4:N11)-1)*-100000,0)</f>
        <v>0</v>
      </c>
    </row>
    <row r="14" spans="1:14" x14ac:dyDescent="0.2">
      <c r="B14" s="20" t="s">
        <v>30</v>
      </c>
      <c r="C14" s="1">
        <f>SUM(C4:C11)</f>
        <v>0</v>
      </c>
      <c r="D14" s="1"/>
      <c r="E14" s="1">
        <f>SUM(E4:E11)</f>
        <v>0</v>
      </c>
      <c r="F14" s="1"/>
      <c r="G14" s="1">
        <f>SUM(G4:G11)</f>
        <v>0</v>
      </c>
      <c r="H14" s="1"/>
      <c r="L14" s="1">
        <f>SUM(L4:L13)</f>
        <v>0</v>
      </c>
    </row>
    <row r="15" spans="1:14" x14ac:dyDescent="0.2">
      <c r="B15" s="20" t="s">
        <v>31</v>
      </c>
      <c r="C15" s="1" t="str">
        <f>IF(試算入力!C13="","-",C14*L15)</f>
        <v>-</v>
      </c>
      <c r="D15" s="1" t="str">
        <f>IF(試算入力!C13="","-",SUM(D4:D11))</f>
        <v>-</v>
      </c>
      <c r="E15" s="1" t="str">
        <f>IF(試算入力!C13="","-",E14*L15)</f>
        <v>-</v>
      </c>
      <c r="F15" s="1" t="str">
        <f>IF(試算入力!C13="","-",SUM(F4:F11))</f>
        <v>-</v>
      </c>
      <c r="G15" s="1" t="str">
        <f>IF(試算入力!C13="","-",G14*L15)</f>
        <v>-</v>
      </c>
      <c r="H15" s="1" t="str">
        <f>IF(試算入力!C13="","-",SUM(H4:H11))</f>
        <v>-</v>
      </c>
      <c r="J15" t="s">
        <v>59</v>
      </c>
      <c r="L15" s="8">
        <f>IF(L14&lt;=設定!O4,0.3,IF(L14&lt;=設定!P4*J16+設定!O4,0.5,IF(L14&lt;=設定!Q4*J16+設定!O4,0.8,1)))</f>
        <v>0.3</v>
      </c>
      <c r="M15" t="str">
        <f>IF(I19="世帯主の情報を入力してください","-",VLOOKUP(L15,設定!G11:H14,2,FALSE))</f>
        <v>-</v>
      </c>
    </row>
    <row r="16" spans="1:14" ht="13.8" thickBot="1" x14ac:dyDescent="0.25">
      <c r="B16" s="20" t="s">
        <v>33</v>
      </c>
      <c r="C16" s="10" t="e">
        <f>C15+D15</f>
        <v>#VALUE!</v>
      </c>
      <c r="D16" s="10"/>
      <c r="E16" s="10" t="e">
        <f>E15+F15</f>
        <v>#VALUE!</v>
      </c>
      <c r="F16" s="10"/>
      <c r="G16" s="10" t="e">
        <f>G15+H15</f>
        <v>#VALUE!</v>
      </c>
      <c r="H16" s="10"/>
      <c r="J16" s="1">
        <f>SUM(J4:J11)</f>
        <v>0</v>
      </c>
    </row>
    <row r="17" spans="2:9" ht="13.8" thickBot="1" x14ac:dyDescent="0.25">
      <c r="B17" s="20" t="s">
        <v>32</v>
      </c>
      <c r="C17" s="11" t="str">
        <f>IF(試算入力!C13="","-",IF(設定!K4&lt;=C16,設定!K4,C16))</f>
        <v>-</v>
      </c>
      <c r="D17" s="10"/>
      <c r="E17" s="11" t="str">
        <f>IF(試算入力!C13="","-",IF(設定!L4&lt;=E16,設定!L4,E16))</f>
        <v>-</v>
      </c>
      <c r="F17" s="10"/>
      <c r="G17" s="11" t="str">
        <f>IF(試算入力!C13="","-",IF(設定!M4&lt;=G16,設定!M4,G16))</f>
        <v>-</v>
      </c>
      <c r="H17" s="10"/>
    </row>
    <row r="18" spans="2:9" ht="13.5" thickBot="1" x14ac:dyDescent="0.25">
      <c r="B18" s="20"/>
      <c r="C18" s="10"/>
      <c r="D18" s="10"/>
      <c r="E18" s="10"/>
      <c r="F18" s="10"/>
      <c r="G18" s="10"/>
      <c r="H18" s="10"/>
    </row>
    <row r="19" spans="2:9" ht="13.8" thickBot="1" x14ac:dyDescent="0.25">
      <c r="H19" s="20" t="s">
        <v>40</v>
      </c>
      <c r="I19" s="19" t="str">
        <f>IF(試算入力!C13="","世帯主の情報を入力してください",C17+E17+G17)</f>
        <v>世帯主の情報を入力してください</v>
      </c>
    </row>
  </sheetData>
  <mergeCells count="4">
    <mergeCell ref="C2:D2"/>
    <mergeCell ref="E2:F2"/>
    <mergeCell ref="G2:H2"/>
    <mergeCell ref="J2:K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試算入力</vt:lpstr>
      <vt:lpstr>保険料詳細</vt:lpstr>
      <vt:lpstr>源泉徴収票</vt:lpstr>
      <vt:lpstr>確定申告書</vt:lpstr>
      <vt:lpstr>年金所得</vt:lpstr>
      <vt:lpstr>設定</vt:lpstr>
      <vt:lpstr>計算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ita_sys</dc:creator>
  <cp:lastModifiedBy>test</cp:lastModifiedBy>
  <cp:lastPrinted>2020-08-20T03:32:36Z</cp:lastPrinted>
  <dcterms:created xsi:type="dcterms:W3CDTF">2020-03-11T00:53:35Z</dcterms:created>
  <dcterms:modified xsi:type="dcterms:W3CDTF">2024-03-25T08:18:55Z</dcterms:modified>
  <cp:contentStatus/>
</cp:coreProperties>
</file>