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CCF9E7E2-9967-4E30-A368-ACAB53246077}"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6" i="105" l="1"/>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8" i="103" l="1"/>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BD16" i="106"/>
  <c r="BB16" i="106"/>
  <c r="BA16" i="106"/>
  <c r="AY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V14" i="106" l="1"/>
  <c r="AY14" i="106"/>
  <c r="AY15" i="106"/>
  <c r="AO17" i="106"/>
  <c r="AP17" i="106" s="1"/>
  <c r="AZ16" i="106"/>
  <c r="BB15" i="106"/>
  <c r="AO15" i="106"/>
  <c r="AP15" i="106" s="1"/>
  <c r="AZ14" i="106"/>
  <c r="AM14" i="106"/>
  <c r="P14" i="106"/>
  <c r="AD14" i="106" s="1"/>
  <c r="AY13" i="106"/>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P16" i="106"/>
  <c r="AC16" i="106" s="1"/>
  <c r="N16" i="106"/>
  <c r="N16" i="103" s="1"/>
  <c r="AD18" i="106"/>
  <c r="AE19" i="106"/>
  <c r="AQ19" i="106" s="1"/>
  <c r="P21" i="106"/>
  <c r="AL26" i="106"/>
  <c r="AE28" i="106"/>
  <c r="AQ28" i="106" s="1"/>
  <c r="AL34" i="106"/>
  <c r="AE43" i="106"/>
  <c r="AQ43" i="106" s="1"/>
  <c r="AC43" i="106"/>
  <c r="AD43" i="106"/>
  <c r="AE46" i="106"/>
  <c r="AQ46" i="106" s="1"/>
  <c r="AC46" i="106"/>
  <c r="AC13"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P23" i="106"/>
  <c r="N23" i="106"/>
  <c r="AC25" i="106"/>
  <c r="AE31" i="106"/>
  <c r="AQ31" i="106" s="1"/>
  <c r="AL37" i="106"/>
  <c r="AE38" i="106"/>
  <c r="AQ38" i="106" s="1"/>
  <c r="AL47" i="106"/>
  <c r="N17" i="106"/>
  <c r="N17" i="103" s="1"/>
  <c r="AE17" i="106"/>
  <c r="AQ17" i="106" s="1"/>
  <c r="N28" i="106"/>
  <c r="N13" i="106"/>
  <c r="N14" i="106"/>
  <c r="N14" i="103" s="1"/>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V15" i="106" l="1"/>
  <c r="AQ15" i="106"/>
  <c r="AR17" i="106"/>
  <c r="AS17" i="106"/>
  <c r="AM17" i="106"/>
  <c r="AZ17" i="106"/>
  <c r="AS15" i="106"/>
  <c r="AR15" i="106"/>
  <c r="AM15" i="106"/>
  <c r="AZ15" i="106"/>
  <c r="AC14" i="106"/>
  <c r="AD13" i="106"/>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M16" i="106" s="1"/>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AE15" i="103" l="1"/>
  <c r="BO13" i="103"/>
  <c r="BO11" i="103" s="1"/>
  <c r="P13" i="103"/>
  <c r="AC13" i="103" s="1"/>
  <c r="BP13" i="103" s="1"/>
  <c r="BP11"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AX14" i="103" s="1"/>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Q16" i="103" s="1"/>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Q15" i="103" s="1"/>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36" i="103"/>
  <c r="AX103" i="103"/>
  <c r="AL103" i="103"/>
  <c r="AR103" i="103"/>
  <c r="BB15" i="103"/>
  <c r="AQ40" i="103"/>
  <c r="AH10" i="103"/>
  <c r="AK42" i="105" s="1"/>
  <c r="AK140" i="105" s="1"/>
  <c r="AL14" i="103"/>
  <c r="AY17" i="103"/>
  <c r="P17" i="103"/>
  <c r="AO17" i="103"/>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R14" i="103" l="1"/>
  <c r="AQ17" i="103"/>
  <c r="AL15" i="103"/>
  <c r="AT14" i="103"/>
  <c r="O10" i="103"/>
  <c r="BO10" i="103"/>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L6" i="103" s="1"/>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H15" i="103" l="1"/>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20" i="103"/>
  <c r="BH35" i="103"/>
  <c r="BH13" i="103"/>
  <c r="BH67" i="103"/>
  <c r="BH46" i="103"/>
  <c r="BH56" i="103"/>
  <c r="BH72" i="103"/>
  <c r="BH78" i="103"/>
  <c r="BH40" i="103"/>
  <c r="BH98" i="103"/>
  <c r="BG14" i="103" l="1"/>
  <c r="BH14" i="103" s="1"/>
  <c r="AI61" i="105"/>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T31" i="105" s="1"/>
  <c r="AB31" i="105" s="1"/>
  <c r="AK30" i="105" a="1"/>
  <c r="AK30" i="105" s="1"/>
  <c r="Q16" i="105"/>
  <c r="Y18" i="105" s="1"/>
  <c r="AK135"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<sst xmlns="http://schemas.openxmlformats.org/spreadsheetml/2006/main" count="7535" uniqueCount="2545">
  <si>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</si>
  <si>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</si>
  <si>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</si>
  <si>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</si>
  <si>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</si>
  <si>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</si>
  <si>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</si>
  <si>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</si>
  <si>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</si>
  <si>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</si>
  <si>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</si>
  <si>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</si>
  <si>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</si>
  <si>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</si>
  <si>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</si>
  <si>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</si>
  <si>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</si>
  <si>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</si>
  <si>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</si>
  <si>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</si>
  <si>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</si>
  <si>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</si>
  <si>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</si>
  <si>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</si>
  <si>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</si>
  <si>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</si>
  <si>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</si>
  <si>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</si>
  <si>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</si>
  <si>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</si>
  <si>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</si>
  <si>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</si>
  <si>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</si>
  <si>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</si>
  <si>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</si>
  <si>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</si>
  <si>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</si>
  <si>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</si>
  <si>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</si>
  <si>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</si>
  <si>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</si>
  <si>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</si>
  <si>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</si>
  <si>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</si>
  <si>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</si>
  <si>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</si>
  <si>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</si>
  <si>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</si>
  <si>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</si>
  <si>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</si>
  <si>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</si>
  <si>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</si>
  <si>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</si>
  <si>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</si>
  <si>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</si>
  <si>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</si>
  <si>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</si>
  <si>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</si>
  <si>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</si>
  <si>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</si>
  <si>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</si>
  <si>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</si>
  <si>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</si>
  <si>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</si>
  <si>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</si>
  <si>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</si>
  <si>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</si>
  <si>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</si>
  <si>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</si>
  <si>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</si>
  <si>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</si>
  <si>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</si>
  <si>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</si>
  <si>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</si>
  <si>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</si>
  <si>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</si>
  <si>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</si>
  <si>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</si>
  <si>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</si>
  <si>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</si>
  <si>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</si>
  <si>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</si>
  <si>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</si>
  <si>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</si>
  <si>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</si>
  <si>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</si>
  <si>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</si>
  <si>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</si>
  <si>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</si>
  <si>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</si>
  <si>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</si>
  <si>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</si>
  <si>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</si>
  <si>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</si>
  <si>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</si>
  <si>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</si>
  <si>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</si>
  <si>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</si>
  <si>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</si>
  <si>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</si>
  <si>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</si>
  <si>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</si>
  <si>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</si>
  <si>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</si>
  <si>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</si>
  <si>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</si>
  <si>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</si>
  <si>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</si>
  <si>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</si>
  <si>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</si>
  <si>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</si>
  <si>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</si>
  <si>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</si>
  <si>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</si>
  <si>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</si>
  <si>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</si>
  <si>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</si>
  <si>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</si>
  <si>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</si>
  <si>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</si>
  <si>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</si>
  <si>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</si>
  <si>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</si>
  <si>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</si>
  <si>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</si>
  <si>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</si>
  <si>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</si>
  <si>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</si>
  <si>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</si>
  <si>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</si>
  <si>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</si>
  <si>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</si>
  <si>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</si>
  <si>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</si>
  <si>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</si>
  <si>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</si>
  <si>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</si>
  <si>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</si>
  <si>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</si>
  <si>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</si>
  <si>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</si>
  <si>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</si>
  <si>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</si>
  <si>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</si>
  <si>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</si>
  <si>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</si>
  <si>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</si>
  <si>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</si>
  <si>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</si>
  <si>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</si>
  <si>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</si>
  <si>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</si>
  <si>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</si>
  <si>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</si>
  <si>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</si>
  <si>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</si>
  <si>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</si>
  <si>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</si>
  <si>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</si>
  <si>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</si>
  <si>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</si>
  <si>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</si>
  <si>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</si>
  <si>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</si>
  <si>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</si>
  <si>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</si>
  <si>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</si>
  <si>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</si>
  <si>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</si>
  <si>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</si>
  <si>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</si>
  <si>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</si>
  <si>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</si>
  <si>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</si>
  <si>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</si>
  <si>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</si>
  <si>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</si>
  <si>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</si>
  <si>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</si>
  <si>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</si>
  <si>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</si>
  <si>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</si>
  <si>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</si>
  <si>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</si>
  <si>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</si>
  <si>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</si>
  <si>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</si>
  <si>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</si>
  <si>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</si>
  <si>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</si>
  <si>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</si>
  <si>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</si>
  <si>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</si>
  <si>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</si>
  <si>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</si>
  <si>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</si>
  <si>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</si>
  <si>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</si>
  <si>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</si>
  <si>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</si>
  <si>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</si>
  <si>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</si>
  <si>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</si>
  <si>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</si>
  <si>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</si>
  <si>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</si>
  <si>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</si>
  <si>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</si>
  <si>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</si>
  <si>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</si>
  <si>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</si>
  <si>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</si>
  <si>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</si>
  <si>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</si>
  <si>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</si>
  <si>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</si>
  <si>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</si>
  <si>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</si>
  <si>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</si>
  <si>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</si>
  <si>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</si>
  <si>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</si>
  <si>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</si>
  <si>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</si>
  <si>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</si>
  <si>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</si>
  <si>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</si>
  <si>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</si>
  <si>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</si>
  <si>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</si>
  <si>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</si>
  <si>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</si>
  <si>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</si>
  <si>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</si>
  <si>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</si>
  <si>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</si>
  <si>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</si>
  <si>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</si>
  <si>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</si>
  <si>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</si>
  <si>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</si>
  <si>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</si>
  <si>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</si>
  <si>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</si>
  <si>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</si>
  <si>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</si>
  <si>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</si>
  <si>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</si>
  <si>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</si>
  <si>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</si>
  <si>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</si>
  <si>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</si>
  <si>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</si>
  <si>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</si>
  <si>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</si>
  <si>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</si>
  <si>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</si>
  <si>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</si>
  <si>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</si>
  <si>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</si>
  <si>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</si>
  <si>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</si>
  <si>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</si>
  <si>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</si>
  <si>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</si>
  <si>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</si>
  <si>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</si>
  <si>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</si>
  <si>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</si>
  <si>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</si>
  <si>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</si>
  <si>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</si>
  <si>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</si>
  <si>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</si>
  <si>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</si>
  <si>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</si>
  <si>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</si>
  <si>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</si>
  <si>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</si>
  <si>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</si>
  <si>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</si>
  <si>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</si>
  <si>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</si>
  <si>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</si>
  <si>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</si>
  <si>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</si>
  <si>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</si>
  <si>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</si>
  <si>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</si>
  <si>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</si>
  <si>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</si>
  <si>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</si>
  <si>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</si>
  <si>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</si>
  <si>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</si>
  <si>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</si>
  <si>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</si>
  <si>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</si>
  <si>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</si>
  <si>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</si>
  <si>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</si>
  <si>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</si>
  <si>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</si>
  <si>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</si>
  <si>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</si>
  <si>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</si>
  <si>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</si>
  <si>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</si>
  <si>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</si>
  <si>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</si>
  <si>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</si>
  <si>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</si>
  <si>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</si>
  <si>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</si>
  <si>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</si>
  <si>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</si>
  <si>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</si>
  <si>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</si>
  <si>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</si>
  <si>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</si>
  <si>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</si>
  <si>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</si>
  <si>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</si>
  <si>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</si>
  <si>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</si>
  <si>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</si>
  <si>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</si>
  <si>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</si>
  <si>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</si>
  <si>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</si>
  <si>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</si>
  <si>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</si>
  <si>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</si>
  <si>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</si>
  <si>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</si>
  <si>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</si>
  <si>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</si>
  <si>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</si>
  <si>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</si>
  <si>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</si>
  <si>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</si>
  <si>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</si>
  <si>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</si>
  <si>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</si>
  <si>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</si>
  <si>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</si>
  <si>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</si>
  <si>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</si>
  <si>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</si>
  <si>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</si>
  <si>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</si>
  <si>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</si>
  <si>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</si>
  <si>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</si>
  <si>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</si>
  <si>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</si>
  <si>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</si>
  <si>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</si>
  <si>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</si>
  <si>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</si>
  <si>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</si>
  <si>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</si>
  <si>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</si>
  <si>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</si>
  <si>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</si>
  <si>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</si>
  <si>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</si>
  <si>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</si>
  <si>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</si>
  <si>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</si>
  <si>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</si>
  <si>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</si>
  <si>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</si>
  <si>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</si>
  <si>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</si>
  <si>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</si>
  <si>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</si>
  <si>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</si>
  <si>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</si>
  <si>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</si>
  <si>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</si>
  <si>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</si>
  <si>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</si>
  <si>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</si>
  <si>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</si>
  <si>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</si>
  <si>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</si>
  <si>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</si>
  <si>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</si>
  <si>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</si>
  <si>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</si>
  <si>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</si>
  <si>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</si>
  <si>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</si>
  <si>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</si>
  <si>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</si>
  <si>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</si>
  <si>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</si>
  <si>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</si>
  <si>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</si>
  <si>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</si>
  <si>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</si>
  <si>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</si>
  <si>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</si>
  <si>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</si>
  <si>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</si>
  <si>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</si>
  <si>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</si>
  <si>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</si>
  <si>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</si>
  <si>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</si>
  <si>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</si>
  <si>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</si>
  <si>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</si>
  <si>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</si>
  <si>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</si>
  <si>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</si>
  <si>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</si>
  <si>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</si>
  <si>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</si>
  <si>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</si>
  <si>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</si>
  <si>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</si>
  <si>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</si>
  <si>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</si>
  <si>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</si>
  <si>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</si>
  <si>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</si>
  <si>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</si>
  <si>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</si>
  <si>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</si>
  <si>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</si>
  <si>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</si>
  <si>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</si>
  <si>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</si>
  <si>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</si>
  <si>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</si>
  <si>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</si>
  <si>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</si>
  <si>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</si>
  <si>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</si>
  <si>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</si>
  <si>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</si>
  <si>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</si>
  <si>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</si>
  <si>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</si>
  <si>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</si>
  <si>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</si>
  <si>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</si>
  <si>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</si>
  <si>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</si>
  <si>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</si>
  <si>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</si>
  <si>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</si>
  <si>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</si>
  <si>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</si>
  <si>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</si>
  <si>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</si>
  <si>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</si>
  <si>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</si>
  <si>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</si>
  <si>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</si>
  <si>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</si>
  <si>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</si>
  <si>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</si>
  <si>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</si>
  <si>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</si>
  <si>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</si>
  <si>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</si>
  <si>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</si>
  <si>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</si>
  <si>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</si>
  <si>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</si>
  <si>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</si>
  <si>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</si>
  <si>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</si>
  <si>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</si>
  <si>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</si>
  <si>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</si>
  <si>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</si>
  <si>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</si>
  <si>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</si>
  <si>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</si>
  <si>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</si>
  <si>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</si>
  <si>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</si>
  <si>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</si>
  <si>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</si>
  <si>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</si>
  <si>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</si>
  <si>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</si>
  <si>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</si>
  <si>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</si>
  <si>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</si>
  <si>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</si>
  <si>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</si>
  <si>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</si>
  <si>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</si>
  <si>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</si>
  <si>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</si>
  <si>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</si>
  <si>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</si>
  <si>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</si>
  <si>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</si>
  <si>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</si>
  <si>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</si>
  <si>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</si>
  <si>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</si>
  <si>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</si>
  <si>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</si>
  <si>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</si>
  <si>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</si>
  <si>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</si>
  <si>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</si>
  <si>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</si>
  <si>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</si>
  <si>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</si>
  <si>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</si>
  <si>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</si>
  <si>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</si>
  <si>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</si>
  <si>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</si>
  <si>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</si>
  <si>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</si>
  <si>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</si>
  <si>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</si>
  <si>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</si>
  <si>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</si>
  <si>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</si>
  <si>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</si>
  <si>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</si>
  <si>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</si>
  <si>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</si>
  <si>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</si>
  <si>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</si>
  <si>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</si>
  <si>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</si>
  <si>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</si>
  <si>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</si>
  <si>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</si>
  <si>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</si>
  <si>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</si>
  <si>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</si>
  <si>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</si>
  <si>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</si>
  <si>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</si>
  <si>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</si>
  <si>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</si>
  <si>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</si>
  <si>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</si>
  <si>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</si>
  <si>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</si>
  <si>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</si>
  <si>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</si>
  <si>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</si>
  <si>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</si>
  <si>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</si>
  <si>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</si>
  <si>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</si>
  <si>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</si>
  <si>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</si>
  <si>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</si>
  <si>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</si>
  <si>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</si>
  <si>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</si>
  <si>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</si>
  <si>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</si>
  <si>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</si>
  <si>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</si>
  <si>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</si>
  <si>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</si>
  <si>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</si>
  <si>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</si>
  <si>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</si>
  <si>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</si>
  <si>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</si>
  <si>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</si>
  <si>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</si>
  <si>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</si>
  <si>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</si>
  <si>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</si>
  <si>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</si>
  <si>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</si>
  <si>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</si>
  <si>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</si>
  <si>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</si>
  <si>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</si>
  <si>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</si>
  <si>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</si>
  <si>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</si>
  <si>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</si>
  <si>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</si>
  <si>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</si>
  <si>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</si>
  <si>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</si>
  <si>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</si>
  <si>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</si>
  <si>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</si>
  <si>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</si>
  <si>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</si>
  <si>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</si>
  <si>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</si>
  <si>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</si>
  <si>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</si>
  <si>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</si>
  <si>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</si>
  <si>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</si>
  <si>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</si>
  <si>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</si>
  <si>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</si>
  <si>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</si>
  <si>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</si>
  <si>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</si>
  <si>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</si>
  <si>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</si>
  <si>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</si>
  <si>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</si>
  <si>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</si>
  <si>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</si>
  <si>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</si>
  <si>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</si>
  <si>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</si>
  <si>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</si>
  <si>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</si>
  <si>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</si>
  <si>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</si>
  <si>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</si>
  <si>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</si>
  <si>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</si>
  <si>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</si>
  <si>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</si>
  <si>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</si>
  <si>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</si>
  <si>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</si>
  <si>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</si>
  <si>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</si>
  <si>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</si>
  <si>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</si>
  <si>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</si>
  <si>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</si>
  <si>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</si>
  <si>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</si>
  <si>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</si>
  <si>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</si>
  <si>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</si>
  <si>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</si>
  <si>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</si>
  <si>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</si>
  <si>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</si>
  <si>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</si>
  <si>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</si>
  <si>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</si>
  <si>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</si>
  <si>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</si>
  <si>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</si>
  <si>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</si>
  <si>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</si>
  <si>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</si>
  <si>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</si>
  <si>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</si>
  <si>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</si>
  <si>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</si>
  <si>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</si>
  <si>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</si>
  <si>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</si>
  <si>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</si>
  <si>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</si>
  <si>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</si>
  <si>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</si>
  <si>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</si>
  <si>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</si>
  <si>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</si>
  <si>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</si>
  <si>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</si>
  <si>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</si>
  <si>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</si>
  <si>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</si>
  <si>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</si>
  <si>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</si>
  <si>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</si>
  <si>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</si>
  <si>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</si>
  <si>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</si>
  <si>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</si>
  <si>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</si>
  <si>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</si>
  <si>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</si>
  <si>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</si>
  <si>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</si>
  <si>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</si>
  <si>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</si>
  <si>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</si>
  <si>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</si>
  <si>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</si>
  <si>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</si>
  <si>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</si>
  <si>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</si>
  <si>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</si>
  <si>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</si>
  <si>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</si>
  <si>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</si>
  <si>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</si>
  <si>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</si>
  <si>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</si>
  <si>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</si>
  <si>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</si>
  <si>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</si>
  <si>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</si>
  <si>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</si>
  <si>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</si>
  <si>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</si>
  <si>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</si>
  <si>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</si>
  <si>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</si>
  <si>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</si>
  <si>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</si>
  <si>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</si>
  <si>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</si>
  <si>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</si>
  <si>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</si>
  <si>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</si>
  <si>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</si>
  <si>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</si>
  <si>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</si>
  <si>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</si>
  <si>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</si>
  <si>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</si>
  <si>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</si>
  <si>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</si>
  <si>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</si>
  <si>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</si>
  <si>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</si>
  <si>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</si>
  <si>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</si>
  <si>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</si>
  <si>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</si>
  <si>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</si>
  <si>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</si>
  <si>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</si>
  <si>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</si>
  <si>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</si>
  <si>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</si>
  <si>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</si>
  <si>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</si>
  <si>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</si>
  <si>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</si>
  <si>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</si>
  <si>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</si>
  <si>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</si>
  <si>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</si>
  <si>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</si>
  <si>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</si>
  <si>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</si>
  <si>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</si>
  <si>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</si>
  <si>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</si>
  <si>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</si>
  <si>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</si>
  <si>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</si>
  <si>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</si>
  <si>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</si>
  <si>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</si>
  <si>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</si>
  <si>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</si>
  <si>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</si>
  <si>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</si>
  <si>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</si>
  <si>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</si>
  <si>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</si>
  <si>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</si>
  <si>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</si>
  <si>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</si>
  <si>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</si>
  <si>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</si>
  <si>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</si>
  <si>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</si>
  <si>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</si>
  <si>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</si>
  <si>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</si>
  <si>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</si>
  <si>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</si>
  <si>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</si>
  <si>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</si>
  <si>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</si>
  <si>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</si>
  <si>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</si>
  <si>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</si>
  <si>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</si>
  <si>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</si>
  <si>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</si>
  <si>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</si>
  <si>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</si>
  <si>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</si>
  <si>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</si>
  <si>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</si>
  <si>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</si>
  <si>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</si>
  <si>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</si>
  <si>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</si>
  <si>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</si>
  <si>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</si>
  <si>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</si>
  <si>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</si>
  <si>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</si>
  <si>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</si>
  <si>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</si>
  <si>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</si>
  <si>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</si>
  <si>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</si>
  <si>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</si>
  <si>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</si>
  <si>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</si>
  <si>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</si>
  <si>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</si>
  <si>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</si>
  <si>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</si>
  <si>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</si>
  <si>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</si>
  <si>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</si>
  <si>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</si>
  <si>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</si>
  <si>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</si>
  <si>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</si>
  <si>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</si>
  <si>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</si>
  <si>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</si>
  <si>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</si>
  <si>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</si>
  <si>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</si>
  <si>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</si>
  <si>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</si>
  <si>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</si>
  <si>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</si>
  <si>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</si>
  <si>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</si>
  <si>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</si>
  <si>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</si>
  <si>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</si>
  <si>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</si>
  <si>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</si>
  <si>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</si>
  <si>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</si>
  <si>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</si>
  <si>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</si>
  <si>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</si>
  <si>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</si>
  <si>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</si>
  <si>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</si>
  <si>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</si>
  <si>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</si>
  <si>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</si>
  <si>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</si>
  <si>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</si>
  <si>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</si>
  <si>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</si>
  <si>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</si>
  <si>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</si>
  <si>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</si>
  <si>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</si>
  <si>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</si>
  <si>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</si>
  <si>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</si>
  <si>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</si>
  <si>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</si>
  <si>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</si>
  <si>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</si>
  <si>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</si>
  <si>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</si>
  <si>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</si>
  <si>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</si>
  <si>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</si>
  <si>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</si>
  <si>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</si>
  <si>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</si>
  <si>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</si>
  <si>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</si>
  <si>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</si>
  <si>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</si>
  <si>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</si>
  <si>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</si>
  <si>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</si>
  <si>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</si>
  <si>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</si>
  <si>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</si>
  <si>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</si>
  <si>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</si>
  <si>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</si>
  <si>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</si>
  <si>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</si>
  <si>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</si>
  <si>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</si>
  <si>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</si>
  <si>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</si>
  <si>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</si>
  <si>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</si>
  <si>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</si>
  <si>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</si>
  <si>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</si>
  <si>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</si>
  <si>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</si>
  <si>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</si>
  <si>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</si>
  <si>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</si>
  <si>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</si>
  <si>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</si>
  <si>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</si>
  <si>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</si>
  <si>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</si>
  <si>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</si>
  <si>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</si>
  <si>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</si>
  <si>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</si>
  <si>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</si>
  <si>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</si>
  <si>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</si>
  <si>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</si>
  <si>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</si>
  <si>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</si>
  <si>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</si>
  <si>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</si>
  <si>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</si>
  <si>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</si>
  <si>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</si>
  <si>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</si>
  <si>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</si>
  <si>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</si>
  <si>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</si>
  <si>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</si>
  <si>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</si>
  <si>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</si>
  <si>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</si>
  <si>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</si>
  <si>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</si>
  <si>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</si>
  <si>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</si>
  <si>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</si>
  <si>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</si>
  <si>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</si>
  <si>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</si>
  <si>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</si>
  <si>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</si>
  <si>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</si>
  <si>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</si>
  <si>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</si>
  <si>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</si>
  <si>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</si>
  <si>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</si>
  <si>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</si>
  <si>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</si>
  <si>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</si>
  <si>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</si>
  <si>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</si>
  <si>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</si>
  <si>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</si>
  <si>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</si>
  <si>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</si>
  <si>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</si>
  <si>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</si>
  <si>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</si>
  <si>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</si>
  <si>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</si>
  <si>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</si>
  <si>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</si>
  <si>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</si>
  <si>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</si>
  <si>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</si>
  <si>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</si>
  <si>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</si>
  <si>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</si>
  <si>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</si>
  <si>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</si>
  <si>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</si>
  <si>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</si>
  <si>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</si>
  <si>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</si>
  <si>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</si>
  <si>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</si>
  <si>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</si>
  <si>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</si>
  <si>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</si>
  <si>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</si>
  <si>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</si>
  <si>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</si>
  <si>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</si>
  <si>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</si>
  <si>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</si>
  <si>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</si>
  <si>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</si>
  <si>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</si>
  <si>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</si>
  <si>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</si>
  <si>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</si>
  <si>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</si>
  <si>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</si>
  <si>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</si>
  <si>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</si>
  <si>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</si>
  <si>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</si>
  <si>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</si>
  <si>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</si>
  <si>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</si>
  <si>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</si>
  <si>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</si>
  <si>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</si>
  <si>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</si>
  <si>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</si>
  <si>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</si>
  <si>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</si>
  <si>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</si>
  <si>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</si>
  <si>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</si>
  <si>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</si>
  <si>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</si>
  <si>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</si>
  <si>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</si>
  <si>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</si>
  <si>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</si>
  <si>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</si>
  <si>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</si>
  <si>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</si>
  <si>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</si>
  <si>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</si>
  <si>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</si>
  <si>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</si>
  <si>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</si>
  <si>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</si>
  <si>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</si>
  <si>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</si>
  <si>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</si>
  <si>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</si>
  <si>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</si>
  <si>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</si>
  <si>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</si>
  <si>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</si>
  <si>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</si>
  <si>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</si>
  <si>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</si>
  <si>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</si>
  <si>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</si>
  <si>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</si>
  <si>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</si>
  <si>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</si>
  <si>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</si>
  <si>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</si>
  <si>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</si>
  <si>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</si>
  <si>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</si>
  <si>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</si>
  <si>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</si>
  <si>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</si>
  <si>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</si>
  <si>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</si>
  <si>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</si>
  <si>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</si>
  <si>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</si>
  <si>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</si>
  <si>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</si>
  <si>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</si>
  <si>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</si>
  <si>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</si>
  <si>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</si>
  <si>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</si>
  <si>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</si>
  <si>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</si>
  <si>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</si>
  <si>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</si>
  <si>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</si>
  <si>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</si>
  <si>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</si>
  <si>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</si>
  <si>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</si>
  <si>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</si>
  <si>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</si>
  <si>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</si>
  <si>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</si>
  <si>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</si>
  <si>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</si>
  <si>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</si>
  <si>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</si>
  <si>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</si>
  <si>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</si>
  <si>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</si>
  <si>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</si>
  <si>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</si>
  <si>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</si>
  <si>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</si>
  <si>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</si>
  <si>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</si>
  <si>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</si>
  <si>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</si>
  <si>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</si>
  <si>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</si>
  <si>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</si>
  <si>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</si>
  <si>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</si>
  <si>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</si>
  <si>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</si>
  <si>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</si>
  <si>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</si>
  <si>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</si>
  <si>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</si>
  <si>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</si>
  <si>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</si>
  <si>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</si>
  <si>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</si>
  <si>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</si>
  <si>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</si>
  <si>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</si>
  <si>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</si>
  <si>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</si>
  <si>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</si>
  <si>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</si>
  <si>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</si>
  <si>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</si>
  <si>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</si>
  <si>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</si>
  <si>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</si>
  <si>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</si>
  <si>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</si>
  <si>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</si>
  <si>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</si>
  <si>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</si>
  <si>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</si>
  <si>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</si>
  <si>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</si>
  <si>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</si>
  <si>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</si>
  <si>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</si>
  <si>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</si>
  <si>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</si>
  <si>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</si>
  <si>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</si>
  <si>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</si>
  <si>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</si>
  <si>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</si>
  <si>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</si>
  <si>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</si>
  <si>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</si>
  <si>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</si>
  <si>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</si>
  <si>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</si>
  <si>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</si>
  <si>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</si>
  <si>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</si>
  <si>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</si>
  <si>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</si>
  <si>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</si>
  <si>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</si>
  <si>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</si>
  <si>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</si>
  <si>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</si>
  <si>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</si>
  <si>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</si>
  <si>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</si>
  <si>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</si>
  <si>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</si>
  <si>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</si>
  <si>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</si>
  <si>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</si>
  <si>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</si>
  <si>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</si>
  <si>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</si>
  <si>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</si>
  <si>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</si>
  <si>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</si>
  <si>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</si>
  <si>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</si>
  <si>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</si>
  <si>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</si>
  <si>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</si>
  <si>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</si>
  <si>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</si>
  <si>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</si>
  <si>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</si>
  <si>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</si>
  <si>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</si>
  <si>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</si>
  <si>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</si>
  <si>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</si>
  <si>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</si>
  <si>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</si>
  <si>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</si>
  <si>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</si>
  <si>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</si>
  <si>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</si>
  <si>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</si>
  <si>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</si>
  <si>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</si>
  <si>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</si>
  <si>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</si>
  <si>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</si>
  <si>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</si>
  <si>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</si>
  <si>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</si>
  <si>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</si>
  <si>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</si>
  <si>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</si>
  <si>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</si>
  <si>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</si>
  <si>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</si>
  <si>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</si>
  <si>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</si>
  <si>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</si>
  <si>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</si>
  <si>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</si>
  <si>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</si>
  <si>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</si>
  <si>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</si>
  <si>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</si>
  <si>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</si>
  <si>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</si>
  <si>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</si>
  <si>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</si>
  <si>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</si>
  <si>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</si>
  <si>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</si>
  <si>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</si>
  <si>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</si>
  <si>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</si>
  <si>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</si>
  <si>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</si>
  <si>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</si>
  <si>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</si>
  <si>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</si>
  <si>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</si>
  <si>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</si>
  <si>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</si>
  <si>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</si>
  <si>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</si>
  <si>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</si>
  <si>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</si>
  <si>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</si>
  <si>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</si>
  <si>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</si>
  <si>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</si>
  <si>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</si>
  <si>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</si>
  <si>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</si>
  <si>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</si>
  <si>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</si>
  <si>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</si>
  <si>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</si>
  <si>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</si>
  <si>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</si>
  <si>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</si>
  <si>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</si>
  <si>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</si>
  <si>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</si>
  <si>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</si>
  <si>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</si>
  <si>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</si>
  <si>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</si>
  <si>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</si>
  <si>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</si>
  <si>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</si>
  <si>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</si>
  <si>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</si>
  <si>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</si>
  <si>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</si>
  <si>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</si>
  <si>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</si>
  <si>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</si>
  <si>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</si>
  <si>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</si>
  <si>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</si>
  <si>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</si>
  <si>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</si>
  <si>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</si>
  <si>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</si>
  <si>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</si>
  <si>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</si>
  <si>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</si>
  <si>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</si>
  <si>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</si>
  <si>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</si>
  <si>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</si>
  <si>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</si>
  <si>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</si>
  <si>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</si>
  <si>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</si>
  <si>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</si>
  <si>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</si>
  <si>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</si>
  <si>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</si>
  <si>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</si>
  <si>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</si>
  <si>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</si>
  <si>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</si>
  <si>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</si>
  <si>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</si>
  <si>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</si>
  <si>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</si>
  <si>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</si>
  <si>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</si>
  <si>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</si>
  <si>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</si>
  <si>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</si>
  <si>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</si>
  <si>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</si>
  <si>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</si>
  <si>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</si>
  <si>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</si>
  <si>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</si>
  <si>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</si>
  <si>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</si>
  <si>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</si>
  <si>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</si>
  <si>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</si>
  <si>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</si>
  <si>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</si>
  <si>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</si>
  <si>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</si>
  <si>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</si>
  <si>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</si>
  <si>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</si>
  <si>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</si>
  <si>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</si>
  <si>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</si>
  <si>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</si>
  <si>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</si>
  <si>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</si>
  <si>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</si>
  <si>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</si>
  <si>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</si>
  <si>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</si>
  <si>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</si>
  <si>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</si>
  <si>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</si>
  <si>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</si>
  <si>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</si>
  <si>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</si>
  <si>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</si>
  <si>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</si>
  <si>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</si>
  <si>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</si>
  <si>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</si>
  <si>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</si>
  <si>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</si>
  <si>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</si>
  <si>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</si>
  <si>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</si>
  <si>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</si>
  <si>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</si>
  <si>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</si>
  <si>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</si>
  <si>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</si>
  <si>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</si>
  <si>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</si>
  <si>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</si>
  <si>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</si>
  <si>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</si>
  <si>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</si>
  <si>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</si>
  <si>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</si>
  <si>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</si>
  <si>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</si>
  <si>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</si>
  <si>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</si>
  <si>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</si>
  <si>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</si>
  <si>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</si>
  <si>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</si>
  <si>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</si>
  <si>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</si>
  <si>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</si>
  <si>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</si>
  <si>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</si>
  <si>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</si>
  <si>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</si>
  <si>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</si>
  <si>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</si>
  <si>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</si>
  <si>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</si>
  <si>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</si>
  <si>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</si>
  <si>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</si>
  <si>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</si>
  <si>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</si>
  <si>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</si>
  <si>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</si>
  <si>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</si>
  <si>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</si>
  <si>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</si>
  <si>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</si>
  <si>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</si>
  <si>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</si>
  <si>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</si>
  <si>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</si>
  <si>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</si>
  <si>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</si>
  <si>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</si>
  <si>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</si>
  <si>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</si>
  <si>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</si>
  <si>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</si>
  <si>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</si>
  <si>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</si>
  <si>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</si>
  <si>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</si>
  <si>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</si>
  <si>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</si>
  <si>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</si>
  <si>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</si>
  <si>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</si>
  <si>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</si>
  <si>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</si>
  <si>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</si>
  <si>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</si>
  <si>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</si>
  <si>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</si>
  <si>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</si>
  <si>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</si>
  <si>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</si>
  <si>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</si>
  <si>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</si>
  <si>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</si>
  <si>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</si>
  <si>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</si>
  <si>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</si>
  <si>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</si>
  <si>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</si>
  <si>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</si>
  <si>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</si>
  <si>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</si>
  <si>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</si>
  <si>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</si>
  <si>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</si>
  <si>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</si>
  <si>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</si>
  <si>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</si>
  <si>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</si>
  <si>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</si>
  <si>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</si>
  <si>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</si>
  <si>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</si>
  <si>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</si>
  <si>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</si>
  <si>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</si>
  <si>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</si>
  <si>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</si>
  <si>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</si>
  <si>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</si>
  <si>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</si>
  <si>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</si>
  <si>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</si>
  <si>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</si>
  <si>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</si>
  <si>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</si>
  <si>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</si>
  <si>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</si>
  <si>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</si>
  <si>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</si>
  <si>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</si>
  <si>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</si>
  <si>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</si>
  <si>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</si>
  <si>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</si>
  <si>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</si>
  <si>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</si>
  <si>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</si>
  <si>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</si>
  <si>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</si>
  <si>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</si>
  <si>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</si>
  <si>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</si>
  <si>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</si>
  <si>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</si>
  <si>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</si>
  <si>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</si>
  <si>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</si>
  <si>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</si>
  <si>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</si>
  <si>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</si>
  <si>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</si>
  <si>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</si>
  <si>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</si>
  <si>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</si>
  <si>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</si>
  <si>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</si>
  <si>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</si>
  <si>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</si>
  <si>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</si>
  <si>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</si>
  <si>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</si>
  <si>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</si>
  <si>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</si>
  <si>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</si>
  <si>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</si>
  <si>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</si>
  <si>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</si>
  <si>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</si>
  <si>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</si>
  <si>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</si>
  <si>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</si>
  <si>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</si>
  <si>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</si>
  <si>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</si>
  <si>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</si>
  <si>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</si>
  <si>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</si>
  <si>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</si>
  <si>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</si>
  <si>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</si>
  <si>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</si>
  <si>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</si>
  <si>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</si>
  <si>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</si>
  <si>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</si>
  <si>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</si>
  <si>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</si>
  <si>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</si>
  <si>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</si>
  <si>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</si>
  <si>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</si>
  <si>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</si>
  <si>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</si>
  <si>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</si>
  <si>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</si>
  <si>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</si>
  <si>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</si>
  <si>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</si>
  <si>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</si>
  <si>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</si>
  <si>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</si>
  <si>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</si>
  <si>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</si>
  <si>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</si>
  <si>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</si>
  <si>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</si>
  <si>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</si>
  <si>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</si>
  <si>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</si>
  <si>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</si>
  <si>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</si>
  <si>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</si>
  <si>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</si>
  <si>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</si>
  <si>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</si>
  <si>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</si>
  <si>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</si>
  <si>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</si>
  <si>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</si>
  <si>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</si>
  <si>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</si>
  <si>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</si>
  <si>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</si>
  <si>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</si>
  <si>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</si>
  <si>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</si>
  <si>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</si>
  <si>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</si>
  <si>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</si>
  <si>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</si>
  <si>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</si>
  <si>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</si>
  <si>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</si>
  <si>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</si>
  <si>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</si>
  <si>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</si>
  <si>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</si>
  <si>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</si>
  <si>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</si>
  <si>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</si>
  <si>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</si>
  <si>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</si>
  <si>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</si>
  <si>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</si>
  <si>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</si>
  <si>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</si>
  <si>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</si>
  <si>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</si>
  <si>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</si>
  <si>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</si>
  <si>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</si>
  <si>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</si>
  <si>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</si>
  <si>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</si>
  <si>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</si>
  <si>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</si>
  <si>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</si>
  <si>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</si>
  <si>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</si>
  <si>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</si>
  <si>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</si>
  <si>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</si>
  <si>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</si>
  <si>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</si>
  <si>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</si>
  <si>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</si>
  <si>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</si>
  <si>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</si>
  <si>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</si>
  <si>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</si>
  <si>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</si>
  <si>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</si>
  <si>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</si>
  <si>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</si>
  <si>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</si>
  <si>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</si>
  <si>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</si>
  <si>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</si>
  <si>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</si>
  <si>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</si>
  <si>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</si>
  <si>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</si>
  <si>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</si>
  <si>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</si>
  <si>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</si>
  <si>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</si>
  <si>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</si>
  <si>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</si>
  <si>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</si>
  <si>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</si>
  <si>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</si>
  <si>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</si>
  <si>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</si>
  <si>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</si>
  <si>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</si>
  <si>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</si>
  <si>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</si>
  <si>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</si>
  <si>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</si>
  <si>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</si>
  <si>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</si>
  <si>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</si>
  <si>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</si>
  <si>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</si>
  <si>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</si>
  <si>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</si>
  <si>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</si>
  <si>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</si>
  <si>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</si>
  <si>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</si>
  <si>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</si>
  <si>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</si>
  <si>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</si>
  <si>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</si>
  <si>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</si>
  <si>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</si>
  <si>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</si>
  <si>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</si>
  <si>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</si>
  <si>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</si>
  <si>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</si>
  <si>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</si>
  <si>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</si>
  <si>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</si>
  <si>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</si>
  <si>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</si>
  <si>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</si>
  <si>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</si>
  <si>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</si>
  <si>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</si>
  <si>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</si>
  <si>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</si>
  <si>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</si>
  <si>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</si>
  <si>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</si>
  <si>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</si>
  <si>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</si>
  <si>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</si>
  <si>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</si>
  <si>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</si>
  <si>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</si>
  <si>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</si>
  <si>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</si>
  <si>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</si>
  <si>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</si>
  <si>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</si>
  <si>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</si>
  <si>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</si>
  <si>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</si>
  <si>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</si>
  <si>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</si>
  <si>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</si>
  <si>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</si>
  <si>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</si>
  <si>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</si>
  <si>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</si>
  <si>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</si>
  <si>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</si>
  <si>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</si>
  <si>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</si>
  <si>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</si>
  <si>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</si>
  <si>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</si>
  <si>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</si>
  <si>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</si>
  <si>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</si>
  <si>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</si>
  <si>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</si>
  <si>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</si>
  <si>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</si>
  <si>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</si>
  <si>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</si>
  <si>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</si>
  <si>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</si>
  <si>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</si>
  <si>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</si>
  <si>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</si>
  <si>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</si>
  <si>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</si>
  <si>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</si>
  <si>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</si>
  <si>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</si>
  <si>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</si>
  <si>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</si>
  <si>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</si>
  <si>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</si>
  <si>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</si>
  <si>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</si>
  <si>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</si>
  <si>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</si>
  <si>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</si>
  <si>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</si>
  <si>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</si>
  <si>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</si>
  <si>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</si>
  <si>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</si>
  <si>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</si>
  <si>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</si>
  <si>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</si>
  <si>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</si>
  <si>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</si>
  <si>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</si>
  <si>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</si>
  <si>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</si>
  <si>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</si>
  <si>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</si>
  <si>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</si>
  <si>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</si>
  <si>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</si>
  <si>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</si>
  <si>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</si>
  <si>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</si>
  <si>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</si>
  <si>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</si>
  <si>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</si>
  <si>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</si>
  <si>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</si>
  <si>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</si>
  <si>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</si>
  <si>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</si>
  <si>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</si>
  <si>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</si>
  <si>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</si>
  <si>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</si>
  <si>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</si>
  <si>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</si>
  <si>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</si>
  <si>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</si>
  <si>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</si>
  <si>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</si>
  <si>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</si>
  <si>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</si>
  <si>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</si>
  <si>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</si>
  <si>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</si>
  <si>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</si>
  <si>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</si>
  <si>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</si>
  <si>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</si>
  <si>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</si>
  <si>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</si>
  <si>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</si>
  <si>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</si>
  <si>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</si>
  <si>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</si>
  <si>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</si>
  <si>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</si>
  <si>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</si>
  <si>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</si>
  <si>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</si>
  <si>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</si>
  <si>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</si>
  <si>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</si>
  <si>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</si>
  <si>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</si>
  <si>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</si>
  <si>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</si>
  <si>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</si>
  <si>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</si>
  <si>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</si>
  <si>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</si>
  <si>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</si>
  <si>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</si>
  <si>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</si>
  <si>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</si>
  <si>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</si>
  <si>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</si>
  <si>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</si>
  <si>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</si>
  <si>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</si>
  <si>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</si>
  <si>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</si>
  <si>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</si>
  <si>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</si>
  <si>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</si>
  <si>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</si>
  <si>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</si>
  <si>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</si>
  <si>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</si>
  <si>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</si>
  <si>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</si>
  <si>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</si>
  <si>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</si>
  <si>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</si>
  <si>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</si>
  <si>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</si>
  <si>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</si>
  <si>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</si>
  <si>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</si>
  <si>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</si>
  <si>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</si>
  <si>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</si>
  <si>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</si>
  <si>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</si>
  <si>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</si>
  <si>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</si>
  <si>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</si>
  <si>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</si>
  <si>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</si>
  <si>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</si>
  <si>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</si>
  <si>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</si>
  <si>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</si>
  <si>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</si>
  <si>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</si>
  <si>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</si>
  <si>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</si>
  <si>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</si>
  <si>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</si>
  <si>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</si>
  <si>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</si>
  <si>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</si>
  <si>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</si>
  <si>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</si>
  <si>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</si>
  <si>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</si>
  <si>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</si>
  <si>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</si>
  <si>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</si>
  <si>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</si>
  <si>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</si>
  <si>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</si>
  <si>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</si>
  <si>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</si>
  <si>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</si>
  <si>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</si>
  <si>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</si>
  <si>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</si>
  <si>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</si>
  <si>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</si>
  <si>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</si>
  <si>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</si>
  <si>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</si>
  <si>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</si>
  <si>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</si>
  <si>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</si>
  <si>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</si>
  <si>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</si>
  <si>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</si>
  <si>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</si>
  <si>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</si>
  <si>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</si>
  <si>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</si>
  <si>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</si>
  <si>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</si>
  <si>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</si>
  <si>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</si>
  <si>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</si>
  <si>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</si>
  <si>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</si>
  <si>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</si>
  <si>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</si>
  <si>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</si>
  <si>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</si>
  <si>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</si>
  <si>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</si>
  <si>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</si>
  <si>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</si>
  <si>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</si>
  <si>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</si>
  <si>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</si>
  <si>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</si>
  <si>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</si>
  <si>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</si>
  <si>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</si>
  <si>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</si>
  <si>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</si>
  <si>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</si>
  <si>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</si>
  <si>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</si>
  <si>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</si>
  <si>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</si>
  <si>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</si>
  <si>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</si>
  <si>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</si>
  <si>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</si>
  <si>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</si>
  <si>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</si>
  <si>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</si>
  <si>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</si>
  <si>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</si>
  <si>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</si>
  <si>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</si>
  <si>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</si>
  <si>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</si>
  <si>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</si>
  <si>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</si>
  <si>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</si>
  <si>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</si>
  <si>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</si>
  <si>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</si>
  <si>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</si>
  <si>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</si>
  <si>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</si>
  <si>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</si>
  <si>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</si>
  <si>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</si>
  <si>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</si>
  <si>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</si>
  <si>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</si>
  <si>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</si>
  <si>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</si>
  <si>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</si>
  <si>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</si>
  <si>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</si>
  <si>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</si>
  <si>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</si>
  <si>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</si>
  <si>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</si>
  <si>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</si>
  <si>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</si>
  <si>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</si>
  <si>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</si>
  <si>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</si>
  <si>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</si>
  <si>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</si>
  <si>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</si>
  <si>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</si>
  <si>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</si>
  <si>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</si>
  <si>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</si>
  <si>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</si>
  <si>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</si>
  <si>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</si>
  <si>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</si>
  <si>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</si>
  <si>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</si>
  <si>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</si>
  <si>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</si>
  <si>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</si>
  <si>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</si>
  <si>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</si>
  <si>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</si>
  <si>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</si>
  <si>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</si>
  <si>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</si>
  <si>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</si>
  <si>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</si>
  <si>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</si>
  <si>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</si>
  <si>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</si>
  <si>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</si>
  <si>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</si>
  <si>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</si>
  <si>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</si>
  <si>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</si>
  <si>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</si>
  <si>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</si>
  <si>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</si>
  <si>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</si>
  <si>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</si>
  <si>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</si>
  <si>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</si>
  <si>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</si>
  <si>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</si>
  <si>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</si>
  <si>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</si>
  <si>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</si>
  <si>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</si>
  <si>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</si>
  <si>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</si>
  <si>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</si>
  <si>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</si>
  <si>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</si>
  <si>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</si>
  <si>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</si>
  <si>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</si>
  <si>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</si>
  <si>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</si>
  <si>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</si>
  <si>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</si>
  <si>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</si>
  <si>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</si>
  <si>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</si>
  <si>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</si>
  <si>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</si>
  <si>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</si>
  <si>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</si>
  <si>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</si>
  <si>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</si>
  <si>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</si>
  <si>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</si>
  <si>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</si>
  <si>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</si>
  <si>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</si>
  <si>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</si>
  <si>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</si>
  <si>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</si>
  <si>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</si>
  <si>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</si>
  <si>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</si>
  <si>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</si>
  <si>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</si>
  <si>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</si>
  <si>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</si>
  <si>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</si>
  <si>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</si>
  <si>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</si>
  <si>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</si>
  <si>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</si>
  <si>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</si>
  <si>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</si>
  <si>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</si>
  <si>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</si>
  <si>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</si>
  <si>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</si>
  <si>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</si>
  <si>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</si>
  <si>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</si>
  <si>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</si>
  <si>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</si>
  <si>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</si>
  <si>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</si>
  <si>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</si>
  <si>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</si>
  <si>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</si>
  <si>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</si>
  <si>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</si>
  <si>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</si>
  <si>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</si>
  <si>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</si>
  <si>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</si>
  <si>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</si>
  <si>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</si>
  <si>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</si>
  <si>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</si>
  <si>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</si>
  <si>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</si>
  <si>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</si>
  <si>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</si>
  <si>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</si>
  <si>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</si>
  <si>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</si>
  <si>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</si>
  <si>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</si>
  <si>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</si>
  <si>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</si>
  <si>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</si>
  <si>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</si>
  <si>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</si>
  <si>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</si>
  <si>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</si>
  <si>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</si>
  <si>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</si>
  <si>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</si>
  <si>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</si>
  <si>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</si>
  <si>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</si>
  <si>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</si>
  <si>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</si>
  <si>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</si>
  <si>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</si>
  <si>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</si>
  <si>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</si>
  <si>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</si>
  <si>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</si>
  <si>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</si>
  <si>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</si>
  <si>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</si>
  <si>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</si>
  <si>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</si>
  <si>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</si>
  <si>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</si>
  <si>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</si>
  <si>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</si>
  <si>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</si>
  <si>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</si>
  <si>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</si>
  <si>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</si>
  <si>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</si>
  <si>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</si>
  <si>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</si>
  <si>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</si>
  <si>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</si>
  <si>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</si>
  <si>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</si>
  <si>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</si>
  <si>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</si>
  <si>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</si>
  <si>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</si>
  <si>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</si>
  <si>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</si>
  <si>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</si>
  <si>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</si>
  <si>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</si>
  <si>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</si>
  <si>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</si>
  <si>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</si>
  <si>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</si>
  <si>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</si>
  <si>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</si>
  <si>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</si>
  <si>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</si>
  <si>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</si>
  <si>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</si>
  <si>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</si>
  <si>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</si>
  <si>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</si>
  <si>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</si>
  <si>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</si>
  <si>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</si>
  <si>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</si>
  <si>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</si>
  <si>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</si>
  <si>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</si>
  <si>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</si>
  <si>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</si>
  <si>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</si>
  <si>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</si>
  <si>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</si>
  <si>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</si>
  <si>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</si>
  <si>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</si>
  <si>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</si>
  <si>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</si>
  <si>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</si>
  <si>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</si>
  <si>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</si>
  <si>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</si>
  <si>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</si>
  <si>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</si>
  <si>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</si>
  <si>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</si>
  <si>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</si>
  <si>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</si>
  <si>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</si>
  <si>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</si>
  <si>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</si>
  <si>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</si>
  <si>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</si>
  <si>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</si>
  <si>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</si>
  <si>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</si>
  <si>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</si>
  <si>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</si>
  <si>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</si>
  <si>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</si>
  <si>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</si>
  <si>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</si>
  <si>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</si>
  <si>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</si>
  <si>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</si>
  <si>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</si>
  <si>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</si>
  <si>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</si>
  <si>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</si>
  <si>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</si>
  <si>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</si>
  <si>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</si>
  <si>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</si>
  <si>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</si>
  <si>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</si>
  <si>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</si>
  <si>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</si>
  <si>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</si>
  <si>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</si>
  <si>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</si>
  <si>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</si>
  <si>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</si>
  <si>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</si>
  <si>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</si>
  <si>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</si>
  <si>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</si>
  <si>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</si>
  <si>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</si>
  <si>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</si>
  <si>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</si>
  <si>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</si>
  <si>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</si>
  <si>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</si>
  <si>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</si>
  <si>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</si>
  <si>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</si>
  <si>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</si>
  <si>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</si>
  <si>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</si>
  <si>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</si>
  <si>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</si>
  <si>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</si>
  <si>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</si>
  <si>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</si>
  <si>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</si>
  <si>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</si>
  <si>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</si>
  <si>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</si>
  <si>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</si>
  <si>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</si>
  <si>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</si>
  <si>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</si>
  <si>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</si>
  <si>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</si>
  <si>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</si>
  <si>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</si>
  <si>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</si>
  <si>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</si>
  <si>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</si>
  <si>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</si>
  <si>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</si>
  <si>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</si>
  <si>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</si>
  <si>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</si>
  <si>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</si>
  <si>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</si>
  <si>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</si>
  <si>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</si>
  <si>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</si>
  <si>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</si>
  <si>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</si>
  <si>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</si>
  <si>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</si>
  <si>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</si>
  <si>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</si>
  <si>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</si>
  <si>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</si>
  <si>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</si>
  <si>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</si>
  <si>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</si>
  <si>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</si>
  <si>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</si>
  <si>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</si>
  <si>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</si>
  <si>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</si>
  <si>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</si>
  <si>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</si>
  <si>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</si>
  <si>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</si>
  <si>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</si>
  <si>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</si>
  <si>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</si>
  <si>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</si>
  <si>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</si>
  <si>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</si>
  <si>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</si>
  <si>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</si>
  <si>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</si>
  <si>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</si>
  <si>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</si>
  <si>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</si>
  <si>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</si>
  <si>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</si>
  <si>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</si>
  <si>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</si>
  <si>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</si>
  <si>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</si>
  <si>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</si>
  <si>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</si>
  <si>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</si>
  <si>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</si>
  <si>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</si>
  <si>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</si>
  <si>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</si>
  <si>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</si>
  <si>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</si>
  <si>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</si>
  <si>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</si>
  <si>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</si>
  <si>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</si>
  <si>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</si>
  <si>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</si>
  <si>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</si>
  <si>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</si>
  <si>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</si>
  <si>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</si>
  <si>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</si>
  <si>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</si>
  <si>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</si>
  <si>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</si>
  <si>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</si>
  <si>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</si>
  <si>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</si>
  <si>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</si>
  <si>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</si>
  <si>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</si>
  <si>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</si>
  <si>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</si>
  <si>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</si>
  <si>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</si>
  <si>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</si>
  <si>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</si>
  <si>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</si>
  <si>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</si>
  <si>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</si>
  <si>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</si>
  <si>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</si>
  <si>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</si>
  <si>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</si>
  <si>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</si>
  <si>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</si>
  <si>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</si>
  <si>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</si>
  <si>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</si>
  <si>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</si>
  <si>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</si>
  <si>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</si>
  <si>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</si>
  <si>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</si>
  <si>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</si>
  <si>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</si>
  <si>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</si>
  <si>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</si>
  <si>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</si>
  <si>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</si>
  <si>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</si>
  <si>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</si>
  <si>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</si>
  <si>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</si>
  <si>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</si>
  <si>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</si>
  <si>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</si>
  <si>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</si>
  <si>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</si>
  <si>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</si>
  <si>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</si>
  <si>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</si>
  <si>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</si>
  <si>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</si>
  <si>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</si>
  <si>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</si>
  <si>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</si>
  <si>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</si>
  <si>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</si>
  <si>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</si>
  <si>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</si>
  <si>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</si>
  <si>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</si>
  <si>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</si>
  <si>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</si>
  <si>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</si>
  <si>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</si>
  <si>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</si>
  <si>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</si>
  <si>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</si>
  <si>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</si>
  <si>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</si>
  <si>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</si>
  <si>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</si>
  <si>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</si>
  <si>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</si>
  <si>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</si>
  <si>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</si>
  <si>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</si>
  <si>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</si>
  <si>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</si>
  <si>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</si>
  <si>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</si>
  <si>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</si>
  <si>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</si>
  <si>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</si>
  <si>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</si>
  <si>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</si>
  <si>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</si>
  <si>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</si>
  <si>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</si>
  <si>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</si>
  <si>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</si>
  <si>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</si>
  <si>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</si>
  <si>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</si>
  <si>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</si>
  <si>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</si>
  <si>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</si>
  <si>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</si>
  <si>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</si>
  <si>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</si>
  <si>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</si>
  <si>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</si>
  <si>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</si>
  <si>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</si>
  <si>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</si>
  <si>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</si>
  <si>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</si>
  <si>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</si>
  <si>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</si>
  <si>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</si>
  <si>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</si>
  <si>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</si>
  <si>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</si>
  <si>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</si>
  <si>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</si>
  <si>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</si>
  <si>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</si>
  <si>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</si>
  <si>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</si>
  <si>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</si>
  <si>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</si>
  <si>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</si>
  <si>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</si>
  <si>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</si>
  <si>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</si>
  <si>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</si>
  <si>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</si>
  <si>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</si>
  <si>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</si>
  <si>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</si>
  <si>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</si>
  <si>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</si>
  <si>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</si>
  <si>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</si>
  <si>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</si>
  <si>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</si>
  <si>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</si>
  <si>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</si>
  <si>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</si>
  <si>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</si>
  <si>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</si>
  <si>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</si>
  <si>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</si>
  <si>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</si>
  <si>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</si>
  <si>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</si>
  <si>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</si>
  <si>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</si>
  <si>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</si>
  <si>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</si>
  <si>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</si>
  <si>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</si>
  <si>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</si>
  <si>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</si>
  <si>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</si>
  <si>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</si>
  <si>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</si>
  <si>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</si>
  <si>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</si>
  <si>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</si>
  <si>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</si>
  <si>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</si>
  <si>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</si>
  <si>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</si>
  <si>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</si>
  <si>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</si>
  <si>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</si>
  <si>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</si>
  <si>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</si>
  <si>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</si>
  <si>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</si>
  <si>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</si>
  <si>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</si>
  <si>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</si>
  <si>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</si>
  <si>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</si>
  <si>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</si>
  <si>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</si>
  <si>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</si>
  <si>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</si>
  <si>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</si>
  <si>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</si>
  <si>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</si>
  <si>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</si>
  <si>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</si>
  <si>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</si>
  <si>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</si>
  <si>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</si>
  <si>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</si>
  <si>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</si>
  <si>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</si>
  <si>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</si>
  <si>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</si>
  <si>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</si>
  <si>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</si>
  <si>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</si>
  <si>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</si>
  <si>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</si>
  <si>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</si>
  <si>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</si>
  <si>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</si>
  <si>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</si>
  <si>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</si>
  <si>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</si>
  <si>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</si>
  <si>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</si>
  <si>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</si>
  <si>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</si>
  <si>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</si>
  <si>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</si>
  <si>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</si>
  <si>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</si>
  <si>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</si>
  <si>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</si>
  <si>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</si>
  <si>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</si>
  <si>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</si>
  <si>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</si>
  <si>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</si>
  <si>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</si>
  <si>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</si>
  <si>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</si>
  <si>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</si>
  <si>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</si>
  <si>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</si>
  <si>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</si>
  <si>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</si>
  <si>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</si>
  <si>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</si>
  <si>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</si>
  <si>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</si>
  <si>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</si>
  <si>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</si>
  <si>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</si>
  <si>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</si>
  <si>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</si>
  <si>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</si>
  <si>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</si>
  <si>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</si>
  <si>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</si>
  <si>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</si>
  <si>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</si>
  <si>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</si>
  <si>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</si>
  <si>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</si>
  <si>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</si>
  <si>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</si>
  <si>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</si>
  <si>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</si>
  <si>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</si>
  <si>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</si>
  <si>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</si>
  <si>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</si>
  <si>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</si>
  <si>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</si>
  <si>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</si>
  <si>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</si>
  <si>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板橋区</t>
    <rPh sb="0" eb="3">
      <t>イタバシク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</si>
</sst>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48759" y="26172829"/>
              <a:ext cx="14450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48759" y="12124070"/>
              <a:ext cx="144504" cy="3002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48759" y="6581357"/>
              <a:ext cx="144504"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48759" y="25041946"/>
              <a:ext cx="144504" cy="11308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48759" y="12050233"/>
              <a:ext cx="144504"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48759" y="26172829"/>
              <a:ext cx="144504" cy="46591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774" y="34255543"/>
              <a:ext cx="193730"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774" y="34255543"/>
              <a:ext cx="193730"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12700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32844" y="2651390"/>
          <a:ext cx="1241143"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742670" y="2663319"/>
          <a:ext cx="1885791"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12700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48759" y="19662736"/>
              <a:ext cx="144504" cy="5325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48759" y="24774845"/>
              <a:ext cx="144504"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48759" y="19658926"/>
              <a:ext cx="148314" cy="5325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48759" y="24774845"/>
              <a:ext cx="148314"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48759" y="19658926"/>
              <a:ext cx="148314" cy="5381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48759" y="24966822"/>
              <a:ext cx="148314"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48759" y="19662736"/>
              <a:ext cx="144504" cy="5377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48759" y="24966822"/>
              <a:ext cx="144504"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48759" y="21545698"/>
              <a:ext cx="148314"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48759" y="21545698"/>
              <a:ext cx="144504"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48759" y="24582868"/>
              <a:ext cx="144504"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48759" y="24582868"/>
              <a:ext cx="148314"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55193" y="23573760"/>
              <a:ext cx="144504"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55193" y="23573760"/>
              <a:ext cx="148314"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49921" y="95805"/>
          <a:ext cx="12916331" cy="902884"/>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99365" y="91995"/>
          <a:ext cx="144145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activeCell="Z37" sqref="Z37:AB37"/>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8" customWidth="1"/>
    <col min="29" max="29" width="2.7265625" style="58" customWidth="1"/>
    <col min="30" max="30" width="12.36328125" style="58"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49999999999999"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49999999999999"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49999999999999" customHeight="1">
      <c r="A10" s="603" t="s">
        <v>2543</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2544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49999999999999"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5"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49999999999999"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49999999999999"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49999999999999"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49999999999999"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49999999999999"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49999999999999"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49999999999999"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49999999999999"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49999999999999"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49999999999999"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7.5">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1377</v>
      </c>
      <c r="W35" s="692" t="s">
        <v>2448</v>
      </c>
      <c r="X35" s="693"/>
      <c r="Y35" s="694"/>
      <c r="Z35" s="623" t="s">
        <v>2317</v>
      </c>
      <c r="AA35" s="623"/>
      <c r="AB35" s="623"/>
      <c r="AC35" s="298" t="str">
        <f>IFERROR(VLOOKUP(Z35,【参考】数式用!$A$4:$B$57,2,FALSE),"")</f>
        <v>61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1377</v>
      </c>
      <c r="W36" s="611" t="s">
        <v>2449</v>
      </c>
      <c r="X36" s="612"/>
      <c r="Y36" s="613"/>
      <c r="Z36" s="614" t="s">
        <v>2325</v>
      </c>
      <c r="AA36" s="614"/>
      <c r="AB36" s="614"/>
      <c r="AC36" s="114" t="str">
        <f>IFERROR(VLOOKUP(Z36,【参考】数式用!$A$4:$B$57,2,FALSE),"")</f>
        <v>64</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1378</v>
      </c>
      <c r="W37" s="611" t="s">
        <v>2450</v>
      </c>
      <c r="X37" s="612"/>
      <c r="Y37" s="613"/>
      <c r="Z37" s="614" t="s">
        <v>2321</v>
      </c>
      <c r="AA37" s="614"/>
      <c r="AB37" s="614"/>
      <c r="AC37" s="114" t="str">
        <f>IFERROR(VLOOKUP(Z37,【参考】数式用!$A$4:$B$57,2,FALSE),"")</f>
        <v>63</v>
      </c>
      <c r="AD37" s="396">
        <v>2370000</v>
      </c>
      <c r="AE37" s="397">
        <v>248850</v>
      </c>
      <c r="AF37" s="296">
        <f t="shared" si="0"/>
        <v>2121150</v>
      </c>
      <c r="AG37" s="540"/>
      <c r="AP37" s="104" t="str">
        <f>IF($L$16="", "", VLOOKUP(Z37,【参考】数式用!$A$2:$O$57,14,FALSE))</f>
        <v>加算対象</v>
      </c>
      <c r="AQ37" s="28" t="str">
        <f>VLOOKUP(Z37,【参考】数式用!$A$2:$O$57,15,FALSE)</f>
        <v>介護予防</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1377</v>
      </c>
      <c r="W38" s="611" t="s">
        <v>2451</v>
      </c>
      <c r="X38" s="612"/>
      <c r="Y38" s="613"/>
      <c r="Z38" s="614" t="s">
        <v>2329</v>
      </c>
      <c r="AA38" s="614"/>
      <c r="AB38" s="614"/>
      <c r="AC38" s="114" t="str">
        <f>IFERROR(VLOOKUP(Z38,【参考】数式用!$A$4:$B$57,2,FALSE),"")</f>
        <v>72</v>
      </c>
      <c r="AD38" s="396">
        <v>7100000</v>
      </c>
      <c r="AE38" s="397">
        <v>880400</v>
      </c>
      <c r="AF38" s="296">
        <f t="shared" ref="AF38" si="2">AD38-AE38</f>
        <v>6219600</v>
      </c>
      <c r="AG38" s="540"/>
      <c r="AP38" s="104" t="str">
        <f>IF($L$16="", "", VLOOKUP(Z38,【参考】数式用!$A$2:$O$57,14,FALSE))</f>
        <v>加算対象</v>
      </c>
      <c r="AQ38" s="28" t="str">
        <f>VLOOKUP(Z38,【参考】数式用!$A$2:$O$57,15,FALSE)</f>
        <v>その他</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1375</v>
      </c>
      <c r="W39" s="611" t="s">
        <v>2452</v>
      </c>
      <c r="X39" s="612"/>
      <c r="Y39" s="613"/>
      <c r="Z39" s="614" t="s">
        <v>2329</v>
      </c>
      <c r="AA39" s="614"/>
      <c r="AB39" s="614"/>
      <c r="AC39" s="114" t="str">
        <f>IFERROR(VLOOKUP(Z39,【参考】数式用!$A$4:$B$57,2,FALSE),"")</f>
        <v>72</v>
      </c>
      <c r="AD39" s="396">
        <v>12700000</v>
      </c>
      <c r="AE39" s="397">
        <v>2057400</v>
      </c>
      <c r="AF39" s="296">
        <f t="shared" si="0"/>
        <v>10642600</v>
      </c>
      <c r="AG39" s="540"/>
      <c r="AP39" s="104" t="str">
        <f>IF($L$16="", "", VLOOKUP(Z39,【参考】数式用!$A$2:$O$57,14,FALSE))</f>
        <v>加算対象</v>
      </c>
      <c r="AQ39" s="28" t="str">
        <f>VLOOKUP(Z39,【参考】数式用!$A$2:$O$57,15,FALSE)</f>
        <v>その他</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1377</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1377</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0"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板橋区</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61504504</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2511</v>
      </c>
      <c r="D17" s="756"/>
      <c r="E17" s="756"/>
      <c r="F17" s="756"/>
      <c r="G17" s="756"/>
      <c r="H17" s="756"/>
      <c r="I17" s="756"/>
      <c r="J17" s="756"/>
      <c r="K17" s="756"/>
      <c r="L17" s="756"/>
      <c r="M17" s="756"/>
      <c r="N17" s="756"/>
      <c r="O17" s="756"/>
      <c r="P17" s="756"/>
      <c r="Q17" s="887">
        <f>SUM('別紙様式2-2（個票（４、５月））'!L7:N7,'別紙様式2-3（個票（６月以降））'!K8:O8)</f>
        <v>23731000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5" customHeight="1" thickBot="1">
      <c r="A21" s="23"/>
      <c r="B21" s="129" t="s">
        <v>2240</v>
      </c>
      <c r="C21" s="756" t="s">
        <v>2241</v>
      </c>
      <c r="D21" s="756"/>
      <c r="E21" s="756"/>
      <c r="F21" s="756"/>
      <c r="G21" s="756"/>
      <c r="H21" s="756"/>
      <c r="I21" s="756"/>
      <c r="J21" s="756"/>
      <c r="K21" s="756"/>
      <c r="L21" s="756"/>
      <c r="M21" s="756"/>
      <c r="N21" s="756"/>
      <c r="O21" s="756"/>
      <c r="P21" s="704"/>
      <c r="Q21" s="875">
        <f>Q17</f>
        <v>23731000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25446813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5"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5" customHeight="1" thickBot="1">
      <c r="A47" s="18"/>
      <c r="B47" s="706" t="s">
        <v>2525</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2519</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5" customHeight="1">
      <c r="A62" s="18"/>
      <c r="B62" s="163" t="s">
        <v>77</v>
      </c>
      <c r="C62" s="830" t="s">
        <v>2526</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5"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5"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5"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5"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5"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E82= ""), "！⑱の取組は必須です。",  "")</f>
        <v>！⑱の取組は必須です。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5"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5"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49999999999999"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5"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2529</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5"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2522</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49999999999999" customHeight="1" thickBot="1">
      <c r="A104" s="19"/>
      <c r="B104" s="592" t="s">
        <v>2530</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5" customHeight="1" thickBot="1">
      <c r="A105" s="590"/>
      <c r="B105" s="542" t="s">
        <v>2531</v>
      </c>
      <c r="C105" s="707" t="s">
        <v>2532</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522784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5" customHeight="1" thickBot="1">
      <c r="A106" s="590"/>
      <c r="B106" s="542" t="s">
        <v>2533</v>
      </c>
      <c r="C106" s="704" t="s">
        <v>2540</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5"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5"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5" customHeight="1">
      <c r="A120" s="19"/>
      <c r="B120" s="186" t="s">
        <v>116</v>
      </c>
      <c r="C120" s="737" t="s">
        <v>2520</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5"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5"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5"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2541</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5" customHeight="1"/>
    <row r="161" ht="27" customHeight="1"/>
    <row r="162" ht="19.899999999999999" customHeight="1"/>
    <row r="163" ht="18" customHeight="1"/>
    <row r="164" s="14" customFormat="1" ht="12.5"/>
    <row r="165" s="14" customFormat="1" ht="12.5"/>
    <row r="166" s="14" customFormat="1" ht="24" customHeight="1"/>
    <row r="167" ht="26.5" customHeight="1"/>
    <row r="168" ht="34.15" customHeight="1"/>
    <row r="169" ht="33.65" customHeight="1"/>
    <row r="170" ht="15.65"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12700</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12700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12700</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12700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6328125" defaultRowHeight="16.5"/>
  <cols>
    <col min="1" max="1" width="5.36328125" customWidth="1"/>
    <col min="2" max="6" width="2.36328125" style="267" customWidth="1"/>
    <col min="7" max="7" width="12.36328125" customWidth="1"/>
    <col min="8" max="8" width="9" customWidth="1"/>
    <col min="9" max="9" width="9.36328125" style="59" customWidth="1"/>
    <col min="10" max="10" width="19.36328125" customWidth="1"/>
    <col min="11" max="11" width="17.36328125" style="24" customWidth="1"/>
    <col min="12" max="14" width="14" customWidth="1"/>
    <col min="15" max="15" width="20.7265625" style="262" customWidth="1"/>
    <col min="16" max="16" width="12" style="48" customWidth="1"/>
    <col min="17" max="17" width="6.36328125" style="263" customWidth="1"/>
    <col min="18" max="18" width="3" style="48" customWidth="1"/>
    <col min="19" max="19" width="3.7265625" style="24" customWidth="1"/>
    <col min="20" max="20" width="3.36328125" style="264" customWidth="1"/>
    <col min="21" max="21" width="10.26953125" style="24" customWidth="1"/>
    <col min="22" max="22" width="3.36328125" style="264" customWidth="1"/>
    <col min="23" max="23" width="3.36328125" style="24" customWidth="1"/>
    <col min="24" max="24" width="2.90625" style="264" customWidth="1"/>
    <col min="25" max="25" width="2.90625" style="24" customWidth="1"/>
    <col min="26" max="26" width="3.36328125" style="264" customWidth="1"/>
    <col min="27" max="27" width="2.90625" style="24" customWidth="1"/>
    <col min="28" max="28" width="7.36328125" style="24" customWidth="1"/>
    <col min="29" max="30" width="16.90625" style="24" customWidth="1"/>
    <col min="31" max="31" width="15" style="24" customWidth="1"/>
    <col min="32" max="32" width="18.08984375" style="48" customWidth="1"/>
    <col min="33" max="33" width="21.6328125" style="321" customWidth="1"/>
    <col min="34" max="34" width="21.6328125" style="266" customWidth="1"/>
    <col min="35" max="35" width="18.36328125" style="319" customWidth="1"/>
    <col min="36" max="36" width="20.90625" style="319" customWidth="1"/>
    <col min="37" max="37" width="21.36328125" style="265" customWidth="1"/>
    <col min="38" max="40" width="22.36328125" style="266" customWidth="1"/>
    <col min="41" max="41" width="22.36328125" style="266" hidden="1" customWidth="1"/>
    <col min="42" max="42" width="21.6328125" style="17" hidden="1" customWidth="1"/>
    <col min="43" max="43" width="16.6328125" style="17" hidden="1" customWidth="1"/>
    <col min="44" max="44" width="18.36328125" style="223" hidden="1" customWidth="1"/>
    <col min="45" max="45" width="21.6328125" style="17" hidden="1" customWidth="1"/>
    <col min="46" max="46" width="16.36328125" style="223" hidden="1" customWidth="1"/>
    <col min="47" max="47" width="14.36328125" style="223" hidden="1" customWidth="1"/>
    <col min="48" max="49" width="25.08984375" style="223" hidden="1" customWidth="1"/>
    <col min="50" max="50" width="21.7265625" style="223" hidden="1" customWidth="1"/>
    <col min="51" max="52" width="17" style="223" hidden="1" customWidth="1"/>
    <col min="53" max="53" width="10" style="223" hidden="1" customWidth="1"/>
    <col min="54" max="54" width="29.453125" style="223" hidden="1" customWidth="1"/>
    <col min="55" max="55" width="16.36328125" style="223" hidden="1" customWidth="1"/>
    <col min="56" max="59" width="10" style="223" hidden="1" customWidth="1"/>
    <col min="60" max="60" width="14.36328125" style="223" hidden="1" customWidth="1"/>
    <col min="61" max="61" width="13.90625" style="223" hidden="1" customWidth="1"/>
    <col min="62" max="62" width="15.36328125" style="223" customWidth="1"/>
    <col min="63" max="63" width="12.90625" style="223" customWidth="1"/>
    <col min="64" max="64" width="11.36328125" style="223" customWidth="1"/>
    <col min="65" max="67" width="6.90625" style="223" customWidth="1"/>
    <col min="68" max="68" width="6.90625" style="224" customWidth="1"/>
    <col min="69" max="69" width="22.0898437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板橋区</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6222984</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2800843</v>
      </c>
      <c r="M6" s="970"/>
      <c r="N6" s="971"/>
      <c r="O6" s="236" t="s">
        <v>54</v>
      </c>
      <c r="P6" s="216"/>
      <c r="Q6" s="237"/>
      <c r="R6" s="217"/>
      <c r="S6" s="218"/>
      <c r="T6" s="58"/>
      <c r="U6" s="219"/>
      <c r="V6" s="219"/>
      <c r="W6" s="219"/>
      <c r="X6" s="219"/>
      <c r="Y6" s="219"/>
      <c r="Z6" s="219"/>
      <c r="AA6" s="219"/>
      <c r="AB6" s="219"/>
      <c r="AC6" s="219"/>
      <c r="AD6" s="219"/>
      <c r="AE6" s="219"/>
      <c r="AF6" s="220"/>
      <c r="AG6" s="972" t="s">
        <v>2524</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2507</v>
      </c>
      <c r="B7" s="986"/>
      <c r="C7" s="986"/>
      <c r="D7" s="986"/>
      <c r="E7" s="986"/>
      <c r="F7" s="986"/>
      <c r="G7" s="986"/>
      <c r="H7" s="986"/>
      <c r="I7" s="986"/>
      <c r="J7" s="986"/>
      <c r="K7" s="987"/>
      <c r="L7" s="988">
        <f>SUM(AD13:AD113)</f>
        <v>0</v>
      </c>
      <c r="M7" s="988"/>
      <c r="N7" s="988"/>
      <c r="O7" s="236" t="s">
        <v>2508</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2534</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2503</v>
      </c>
      <c r="N11" s="962"/>
      <c r="O11" s="928" t="s">
        <v>154</v>
      </c>
      <c r="P11" s="930" t="s">
        <v>2228</v>
      </c>
      <c r="Q11" s="932" t="s">
        <v>2229</v>
      </c>
      <c r="R11" s="933"/>
      <c r="S11" s="933"/>
      <c r="T11" s="933"/>
      <c r="U11" s="933"/>
      <c r="V11" s="933"/>
      <c r="W11" s="933"/>
      <c r="X11" s="933"/>
      <c r="Y11" s="933"/>
      <c r="Z11" s="933"/>
      <c r="AA11" s="933"/>
      <c r="AB11" s="934"/>
      <c r="AC11" s="938" t="s">
        <v>2230</v>
      </c>
      <c r="AD11" s="940" t="s">
        <v>2506</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2504</v>
      </c>
      <c r="N12" s="524" t="s">
        <v>2505</v>
      </c>
      <c r="O12" s="929"/>
      <c r="P12" s="931"/>
      <c r="Q12" s="935"/>
      <c r="R12" s="936"/>
      <c r="S12" s="936"/>
      <c r="T12" s="936"/>
      <c r="U12" s="936"/>
      <c r="V12" s="936"/>
      <c r="W12" s="936"/>
      <c r="X12" s="936"/>
      <c r="Y12" s="936"/>
      <c r="Z12" s="936"/>
      <c r="AA12" s="936"/>
      <c r="AB12" s="937"/>
      <c r="AC12" s="939"/>
      <c r="AD12" s="941"/>
      <c r="AE12" s="252" t="s">
        <v>164</v>
      </c>
      <c r="AF12" s="253" t="s">
        <v>2518</v>
      </c>
      <c r="AG12" s="254" t="s">
        <v>165</v>
      </c>
      <c r="AH12" s="255" t="s">
        <v>166</v>
      </c>
      <c r="AI12" s="255" t="s">
        <v>2536</v>
      </c>
      <c r="AJ12" s="288" t="s">
        <v>2231</v>
      </c>
      <c r="AK12" s="290" t="s">
        <v>2537</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板橋区</v>
      </c>
      <c r="J13" s="309" t="str">
        <f>IF(基本情報入力シート!W35="", "", 基本情報入力シート!W35)</f>
        <v>障害福祉事業所名称０１</v>
      </c>
      <c r="K13" s="309" t="str">
        <f>IF(基本情報入力シート!Z35="", "", 基本情報入力シート!Z35)</f>
        <v>児童発達支援</v>
      </c>
      <c r="L13" s="572">
        <f>IF(基本情報入力シート!AF35=0, "",基本情報入力シート!AF35)</f>
        <v>337280</v>
      </c>
      <c r="M13" s="534" t="s">
        <v>271</v>
      </c>
      <c r="N13" s="532">
        <f>IFERROR(VLOOKUP(K13,【参考】数式用!$A$2:$F$57,MATCH(M13,【参考】数式用!$C$3:$F$3,0)+2,0),"")</f>
        <v>0.128</v>
      </c>
      <c r="O13" s="521" t="s">
        <v>271</v>
      </c>
      <c r="P13" s="568">
        <f>IFERROR(VLOOKUP(K13,【参考】数式用!$A$2:$F$57,MATCH(O13,【参考】数式用!$C$3:$F$3,0)+2,0),"")</f>
        <v>0.128</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86344</v>
      </c>
      <c r="AD13" s="525">
        <f>IFERROR(ROUNDDOWN(ROUND(L13*(P13-N13),0),0)*AA13,"")</f>
        <v>0</v>
      </c>
      <c r="AE13" s="312">
        <f>IFERROR(ROUNDDOWN(ROUNDDOWN(ROUND(L13*VLOOKUP(K13,【参考】数式用!$A$4:$F$57,MATCH("処遇改善加算Ⅳ",【参考】数式用!$C$3:$F$3,0)+2,0),0),0)*AA13*0.5,0), "")</f>
        <v>32379</v>
      </c>
      <c r="AF13" s="323" t="s">
        <v>2211</v>
      </c>
      <c r="AG13" s="324" t="s">
        <v>2211</v>
      </c>
      <c r="AH13" s="324" t="s">
        <v>190</v>
      </c>
      <c r="AI13" s="323" t="s">
        <v>2211</v>
      </c>
      <c r="AJ13" s="325"/>
      <c r="AK13" s="331" t="s">
        <v>2535</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児童発達支援V</v>
      </c>
      <c r="AZ13" s="570" t="str">
        <f>IF(AND(AO13="加算対象",O13="処遇改善加算Ⅰ"),"AJ列に色付け","")</f>
        <v/>
      </c>
      <c r="BA13" s="574" t="str">
        <f t="shared" ref="BA13:BA44" si="7">IF(AND(O13="処遇改善加算Ⅰ", AJ13=""), "未入力","入力済")</f>
        <v>入力済</v>
      </c>
      <c r="BB13" s="553" t="str">
        <f>IFERROR(VLOOKUP(K13,【参考】数式用!$AX$3:$AY$59, 2, FALSE), "")</f>
        <v>児童発達支援R8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板橋区</v>
      </c>
      <c r="J14" s="309" t="str">
        <f>IF(基本情報入力シート!W36="", "", 基本情報入力シート!W36)</f>
        <v>障害福祉事業所名称０２</v>
      </c>
      <c r="K14" s="309" t="str">
        <f>IF(基本情報入力シート!Z36="", "", 基本情報入力シート!Z36)</f>
        <v>保育所等訪問支援</v>
      </c>
      <c r="L14" s="572">
        <f>IF(基本情報入力シート!AF36=0, "",基本情報入力シート!AF36)</f>
        <v>4365540</v>
      </c>
      <c r="M14" s="535" t="s">
        <v>272</v>
      </c>
      <c r="N14" s="532">
        <f>IFERROR(VLOOKUP(K14,【参考】数式用!$A$2:$F$57,MATCH(M14,【参考】数式用!$C$3:$F$3,0)+2,0),"")</f>
        <v>9.6000000000000002E-2</v>
      </c>
      <c r="O14" s="521" t="s">
        <v>272</v>
      </c>
      <c r="P14" s="568">
        <f>IFERROR(VLOOKUP(K14,【参考】数式用!$A$2:$F$57,MATCH(O14,【参考】数式用!$C$3:$F$3,0)+2,0),"")</f>
        <v>9.6000000000000002E-2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838184</v>
      </c>
      <c r="AD14" s="525">
        <f t="shared" ref="AD14:AD77" si="11">IFERROR(ROUNDDOWN(ROUND(L14*(P14-N14),0),0)*AA14,"")</f>
        <v>0</v>
      </c>
      <c r="AE14" s="312">
        <f>IFERROR(ROUNDDOWN(ROUNDDOWN(ROUND(L14*VLOOKUP(K14,【参考】数式用!$A$4:$F$57,MATCH("処遇改善加算Ⅳ",【参考】数式用!$C$3:$F$3,0)+2,0),0),0)*AA14*0.5,0), "")</f>
        <v>419092</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保育所等訪問支援V</v>
      </c>
      <c r="AZ14" s="570" t="str">
        <f t="shared" ref="AZ14:AZ77" si="15">IF(AND(AO14="加算対象",O14="処遇改善加算Ⅰ"),"AJ列に色付け","")</f>
        <v/>
      </c>
      <c r="BA14" s="574" t="str">
        <f t="shared" si="7"/>
        <v>入力済</v>
      </c>
      <c r="BB14" s="553" t="str">
        <f>IFERROR(VLOOKUP(K14,【参考】数式用!$AX$3:$AY$59, 2, FALSE), "")</f>
        <v>保育所等訪問支援R8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練馬区</v>
      </c>
      <c r="J15" s="309" t="str">
        <f>IF(基本情報入力シート!W37="", "", 基本情報入力シート!W37)</f>
        <v>障害福祉事業所名称０３</v>
      </c>
      <c r="K15" s="309" t="str">
        <f>IF(基本情報入力シート!Z37="", "", 基本情報入力シート!Z37)</f>
        <v>放課後等デイサービス</v>
      </c>
      <c r="L15" s="572">
        <f>IF(基本情報入力シート!AF37=0, "",基本情報入力シート!AF37)</f>
        <v>2121150</v>
      </c>
      <c r="M15" s="535" t="s">
        <v>183</v>
      </c>
      <c r="N15" s="532">
        <f>IFERROR(VLOOKUP(K15,【参考】数式用!$A$2:$F$57,MATCH(M15,【参考】数式用!$C$3:$F$3,0)+2,0),"")</f>
        <v>0.13400000000000001</v>
      </c>
      <c r="O15" s="521" t="s">
        <v>183</v>
      </c>
      <c r="P15" s="568">
        <f>IFERROR(VLOOKUP(K15,【参考】数式用!$A$2:$F$57,MATCH(O15,【参考】数式用!$C$3:$F$3,0)+2,0),"")</f>
        <v>0.13400000000000001</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568468</v>
      </c>
      <c r="AD15" s="525">
        <f t="shared" si="11"/>
        <v>0</v>
      </c>
      <c r="AE15" s="312">
        <f>IFERROR(ROUNDDOWN(ROUNDDOWN(ROUND(L15*VLOOKUP(K15,【参考】数式用!$A$4:$F$57,MATCH("処遇改善加算Ⅳ",【参考】数式用!$C$3:$F$3,0)+2,0),0),0)*AA15*0.5,0), "")</f>
        <v>207873</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放課後等デイサービスV</v>
      </c>
      <c r="AZ15" s="570" t="str">
        <f t="shared" si="15"/>
        <v>AJ列に色付け</v>
      </c>
      <c r="BA15" s="574" t="str">
        <f t="shared" si="7"/>
        <v>入力済</v>
      </c>
      <c r="BB15" s="553" t="str">
        <f>IFERROR(VLOOKUP(K15,【参考】数式用!$AX$3:$AY$59, 2, FALSE), "")</f>
        <v>放課後等デイサービスR8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板橋区</v>
      </c>
      <c r="J16" s="309" t="str">
        <f>IF(基本情報入力シート!W38="", "", 基本情報入力シート!W38)</f>
        <v>障害福祉事業所名称０４</v>
      </c>
      <c r="K16" s="309" t="str">
        <f>IF(基本情報入力シート!Z38="", "", 基本情報入力シート!Z38)</f>
        <v>医療型障害児入所施設</v>
      </c>
      <c r="L16" s="572">
        <f>IF(基本情報入力シート!AF38=0, "",基本情報入力シート!AF38)</f>
        <v>6219600</v>
      </c>
      <c r="M16" s="535" t="s">
        <v>272</v>
      </c>
      <c r="N16" s="532">
        <f>IFERROR(VLOOKUP(K16,【参考】数式用!$A$2:$F$57,MATCH(M16,【参考】数式用!$C$3:$F$3,0)+2,0),"")</f>
        <v>0.127</v>
      </c>
      <c r="O16" s="521" t="s">
        <v>272</v>
      </c>
      <c r="P16" s="568">
        <f>IFERROR(VLOOKUP(K16,【参考】数式用!$A$2:$F$57,MATCH(O16,【参考】数式用!$C$3:$F$3,0)+2,0),"")</f>
        <v>0.127</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1579778</v>
      </c>
      <c r="AD16" s="525">
        <f t="shared" si="11"/>
        <v>0</v>
      </c>
      <c r="AE16" s="312">
        <f>IFERROR(ROUNDDOWN(ROUNDDOWN(ROUND(L16*VLOOKUP(K16,【参考】数式用!$A$4:$F$57,MATCH("処遇改善加算Ⅳ",【参考】数式用!$C$3:$F$3,0)+2,0),0),0)*AA16*0.5,0), "")</f>
        <v>789889</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医療型障害児入所施設V</v>
      </c>
      <c r="AZ16" s="570" t="str">
        <f t="shared" si="15"/>
        <v/>
      </c>
      <c r="BA16" s="574" t="str">
        <f t="shared" si="7"/>
        <v>入力済</v>
      </c>
      <c r="BB16" s="553" t="str">
        <f>IFERROR(VLOOKUP(K16,【参考】数式用!$AX$3:$AY$59, 2, FALSE), "")</f>
        <v>医療型障害児入所施設R8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北区</v>
      </c>
      <c r="J17" s="309" t="str">
        <f>IF(基本情報入力シート!W39="", "", 基本情報入力シート!W39)</f>
        <v>障害福祉事業所名称０５</v>
      </c>
      <c r="K17" s="309" t="str">
        <f>IF(基本情報入力シート!Z39="", "", 基本情報入力シート!Z39)</f>
        <v>医療型障害児入所施設</v>
      </c>
      <c r="L17" s="572">
        <f>IF(基本情報入力シート!AF39=0, "",基本情報入力シート!AF39)</f>
        <v>10642600</v>
      </c>
      <c r="M17" s="535" t="s">
        <v>197</v>
      </c>
      <c r="N17" s="532">
        <f>IFERROR(VLOOKUP(K17,【参考】数式用!$A$2:$F$57,MATCH(M17,【参考】数式用!$C$3:$F$3,0)+2,0),"")</f>
        <v>0.14799999999999999</v>
      </c>
      <c r="O17" s="521" t="s">
        <v>197</v>
      </c>
      <c r="P17" s="568">
        <f>IFERROR(VLOOKUP(K17,【参考】数式用!$A$2:$F$57,MATCH(O17,【参考】数式用!$C$3:$F$3,0)+2,0),"")</f>
        <v>0.14799999999999999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3150210</v>
      </c>
      <c r="AD17" s="525">
        <f t="shared" si="11"/>
        <v>0</v>
      </c>
      <c r="AE17" s="312">
        <f>IFERROR(ROUNDDOWN(ROUNDDOWN(ROUND(L17*VLOOKUP(K17,【参考】数式用!$A$4:$F$57,MATCH("処遇改善加算Ⅳ",【参考】数式用!$C$3:$F$3,0)+2,0),0),0)*AA17*0.5,0), "")</f>
        <v>1351610</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医療型障害児入所施設V</v>
      </c>
      <c r="AZ17" s="570" t="str">
        <f t="shared" si="15"/>
        <v/>
      </c>
      <c r="BA17" s="574" t="str">
        <f t="shared" si="7"/>
        <v>入力済</v>
      </c>
      <c r="BB17" s="553" t="str">
        <f>IFERROR(VLOOKUP(K17,【参考】数式用!$AX$3:$AY$59, 2, FALSE), "")</f>
        <v>医療型障害児入所施設R8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板橋区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板橋区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6328125" defaultRowHeight="16.5"/>
  <cols>
    <col min="1" max="1" width="5.36328125" customWidth="1"/>
    <col min="2" max="6" width="2.36328125" style="267" customWidth="1"/>
    <col min="7" max="7" width="12.36328125" customWidth="1"/>
    <col min="8" max="8" width="9" customWidth="1"/>
    <col min="9" max="9" width="9.36328125" style="59" customWidth="1"/>
    <col min="10" max="10" width="19.36328125" customWidth="1"/>
    <col min="11" max="11" width="17.36328125" style="24" customWidth="1"/>
    <col min="12" max="12" width="25.08984375" customWidth="1"/>
    <col min="13" max="14" width="15.6328125" customWidth="1"/>
    <col min="15" max="15" width="25.08984375" style="262" customWidth="1"/>
    <col min="16" max="16" width="12" style="48" customWidth="1"/>
    <col min="17" max="17" width="6.36328125" style="263" customWidth="1"/>
    <col min="18" max="18" width="3" style="48" customWidth="1"/>
    <col min="19" max="19" width="3.7265625" style="24" customWidth="1"/>
    <col min="20" max="20" width="3.36328125" style="264" customWidth="1"/>
    <col min="21" max="21" width="10.26953125" style="24" customWidth="1"/>
    <col min="22" max="22" width="3.36328125" style="264" customWidth="1"/>
    <col min="23" max="23" width="3.36328125" style="24" customWidth="1"/>
    <col min="24" max="24" width="2.90625" style="264" customWidth="1"/>
    <col min="25" max="25" width="2.90625" style="24" customWidth="1"/>
    <col min="26" max="26" width="3.36328125" style="264" customWidth="1"/>
    <col min="27" max="27" width="5" style="24" customWidth="1"/>
    <col min="28" max="28" width="7.36328125" style="24" customWidth="1"/>
    <col min="29" max="30" width="16.90625" style="24" customWidth="1"/>
    <col min="31" max="31" width="15" style="24" customWidth="1"/>
    <col min="32" max="32" width="18.08984375" style="48" customWidth="1"/>
    <col min="33" max="33" width="21.6328125" style="321" customWidth="1"/>
    <col min="34" max="34" width="21.6328125" style="266" customWidth="1"/>
    <col min="35" max="35" width="18.36328125" style="12" customWidth="1"/>
    <col min="36" max="36" width="20.90625" style="319" customWidth="1"/>
    <col min="37" max="37" width="21.36328125" style="265" customWidth="1"/>
    <col min="38" max="40" width="22.36328125" style="266" customWidth="1"/>
    <col min="41" max="41" width="22.36328125" style="266" hidden="1" customWidth="1"/>
    <col min="42" max="42" width="21.6328125" style="17" hidden="1" customWidth="1"/>
    <col min="43" max="43" width="16.6328125" style="17" hidden="1" customWidth="1"/>
    <col min="44" max="44" width="36.36328125" style="17" hidden="1" customWidth="1"/>
    <col min="45" max="45" width="18.36328125" style="223" hidden="1" customWidth="1"/>
    <col min="46" max="46" width="21.6328125" style="17" hidden="1" customWidth="1"/>
    <col min="47" max="47" width="16.36328125" style="223" hidden="1" customWidth="1"/>
    <col min="48" max="48" width="14.36328125" style="223" hidden="1" customWidth="1"/>
    <col min="49" max="50" width="25.08984375" style="223" hidden="1" customWidth="1"/>
    <col min="51" max="52" width="17" style="223" hidden="1" customWidth="1"/>
    <col min="53" max="53" width="10" style="223" hidden="1" customWidth="1"/>
    <col min="54" max="55" width="16.36328125" style="223" hidden="1" customWidth="1"/>
    <col min="56" max="62" width="10" style="223" hidden="1" customWidth="1"/>
    <col min="63" max="63" width="14.36328125" style="223" hidden="1" customWidth="1"/>
    <col min="64" max="64" width="13.90625" style="223" hidden="1" customWidth="1"/>
    <col min="65" max="66" width="15.36328125" style="223" hidden="1" customWidth="1"/>
    <col min="67" max="67" width="12.90625" style="586" hidden="1" customWidth="1"/>
    <col min="68" max="68" width="11.36328125" style="223" hidden="1" customWidth="1"/>
    <col min="69" max="69" width="6.90625" style="223" hidden="1" customWidth="1"/>
    <col min="70" max="71" width="6.90625" style="223" customWidth="1"/>
    <col min="72" max="72" width="6.90625" style="224" customWidth="1"/>
    <col min="73" max="73" width="22.0898437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板橋区</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2523</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55281520</v>
      </c>
      <c r="L6" s="969">
        <f>IFERROR(SUMIF($AO$13:$AO$113,"加算対象",$AC13:$AC113),"")</f>
        <v>54845920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2524</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22645970</v>
      </c>
      <c r="L7" s="969">
        <f>IFERROR(SUMIF($AO$13:$AO$113,"加算対象",$AE13:$AE113),"")</f>
        <v>22645970</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2510</v>
      </c>
      <c r="B8" s="1013"/>
      <c r="C8" s="1013"/>
      <c r="D8" s="1013"/>
      <c r="E8" s="1013"/>
      <c r="F8" s="1013"/>
      <c r="G8" s="1013"/>
      <c r="H8" s="1013"/>
      <c r="I8" s="1013"/>
      <c r="J8" s="1014"/>
      <c r="K8" s="988">
        <f>SUM(AD13:AD113)</f>
        <v>23731000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2521</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522784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2509</v>
      </c>
      <c r="N11" s="990"/>
      <c r="O11" s="991" t="s">
        <v>194</v>
      </c>
      <c r="P11" s="993" t="s">
        <v>2228</v>
      </c>
      <c r="Q11" s="932" t="s">
        <v>2234</v>
      </c>
      <c r="R11" s="933"/>
      <c r="S11" s="933"/>
      <c r="T11" s="933"/>
      <c r="U11" s="933"/>
      <c r="V11" s="933"/>
      <c r="W11" s="933"/>
      <c r="X11" s="933"/>
      <c r="Y11" s="933"/>
      <c r="Z11" s="933"/>
      <c r="AA11" s="933"/>
      <c r="AB11" s="934"/>
      <c r="AC11" s="938" t="s">
        <v>2230</v>
      </c>
      <c r="AD11" s="940" t="s">
        <v>2510</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522784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2504</v>
      </c>
      <c r="N12" s="524" t="s">
        <v>2505</v>
      </c>
      <c r="O12" s="992"/>
      <c r="P12" s="994"/>
      <c r="Q12" s="935"/>
      <c r="R12" s="936"/>
      <c r="S12" s="936"/>
      <c r="T12" s="936"/>
      <c r="U12" s="936"/>
      <c r="V12" s="936"/>
      <c r="W12" s="936"/>
      <c r="X12" s="936"/>
      <c r="Y12" s="936"/>
      <c r="Z12" s="936"/>
      <c r="AA12" s="936"/>
      <c r="AB12" s="937"/>
      <c r="AC12" s="939"/>
      <c r="AD12" s="941"/>
      <c r="AE12" s="252" t="s">
        <v>164</v>
      </c>
      <c r="AF12" s="253" t="s">
        <v>2518</v>
      </c>
      <c r="AG12" s="254" t="s">
        <v>165</v>
      </c>
      <c r="AH12" s="255" t="s">
        <v>166</v>
      </c>
      <c r="AI12" s="255" t="s">
        <v>2538</v>
      </c>
      <c r="AJ12" s="288" t="s">
        <v>2231</v>
      </c>
      <c r="AK12" s="290" t="s">
        <v>2539</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2517</v>
      </c>
      <c r="BM12" s="17" t="s">
        <v>2527</v>
      </c>
      <c r="BN12" s="17" t="s">
        <v>2542</v>
      </c>
      <c r="BO12" s="589" t="s">
        <v>2528</v>
      </c>
      <c r="BP12" s="17" t="s">
        <v>2542</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板橋区</v>
      </c>
      <c r="J13" s="309" t="str">
        <f>IF(基本情報入力シート!W35="", "", 基本情報入力シート!W35)</f>
        <v>障害福祉事業所名称０１</v>
      </c>
      <c r="K13" s="309" t="str">
        <f>IF(基本情報入力シート!Z35="", "", 基本情報入力シート!Z35)</f>
        <v>児童発達支援</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0.128</v>
      </c>
      <c r="O13" s="291" t="s">
        <v>2217</v>
      </c>
      <c r="P13" s="568">
        <f>IFERROR(VLOOKUP(K13,【参考】数式用!$A$2:$M$57,MATCH(O13,【参考】数式用!$G$3:$M$3,0)+6,0),"")</f>
        <v>0.158</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532900</v>
      </c>
      <c r="AD13" s="525">
        <f>IFERROR(ROUNDDOWN(ROUND((L13*(P13-N13)),0),0)*AA13,"")</f>
        <v>101180</v>
      </c>
      <c r="AE13" s="312">
        <f>IFERROR(ROUNDDOWN(ROUNDDOWN(ROUND(L13*VLOOKUP(K13,【参考】数式用!$A$2:$M$57,MATCH("処遇改善加算Ⅳ",【参考】数式用!$G$3:$M$3,0)+6,0),0),0)*AA13*0.5,0), "")</f>
        <v>197310</v>
      </c>
      <c r="AF13" s="323" t="s">
        <v>2211</v>
      </c>
      <c r="AG13" s="324" t="s">
        <v>2211</v>
      </c>
      <c r="AH13" s="324" t="s">
        <v>2211</v>
      </c>
      <c r="AI13" s="323" t="s">
        <v>2211</v>
      </c>
      <c r="AJ13" s="325" t="s">
        <v>2359</v>
      </c>
      <c r="AK13" s="331" t="s">
        <v>2512</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児童発達支援V</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児童発達支援R8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522784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板橋区</v>
      </c>
      <c r="J14" s="309" t="str">
        <f>IF(基本情報入力シート!W36="", "", 基本情報入力シート!W36)</f>
        <v>障害福祉事業所名称０２</v>
      </c>
      <c r="K14" s="309" t="str">
        <f>IF(基本情報入力シート!Z36="", "", 基本情報入力シート!Z36)</f>
        <v>保育所等訪問支援</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9.6000000000000002E-2</v>
      </c>
      <c r="O14" s="291" t="s">
        <v>197</v>
      </c>
      <c r="P14" s="568">
        <f>IFERROR(VLOOKUP(K14,【参考】数式用!$A$2:$M$57,MATCH(O14,【参考】数式用!$G$3:$M$3,0)+6,0),"")</f>
        <v>0.13900000000000001</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6068100</v>
      </c>
      <c r="AD14" s="525">
        <f t="shared" ref="AD14:AD77" si="11">IFERROR(ROUNDDOWN(ROUND((L14*(P14-N14)),0),0)*AA14,"")</f>
        <v>1877180</v>
      </c>
      <c r="AE14" s="312">
        <f>IFERROR(ROUNDDOWN(ROUNDDOWN(ROUND(L14*VLOOKUP(K14,【参考】数式用!$A$2:$M$57,MATCH("処遇改善加算Ⅳ",【参考】数式用!$G$3:$M$3,0)+6,0),0),0)*AA14*0.5,0), "")</f>
        <v>2553840</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保育所等訪問支援V</v>
      </c>
      <c r="AZ14" s="570" t="str">
        <f t="shared" ref="AZ14:AZ77" si="16">IF(AND(AO14="加算対象",OR(O14="処遇改善加算Ⅰイ",O14="処遇改善加算Ⅰロ")),"AJ列に色付け","")</f>
        <v/>
      </c>
      <c r="BA14" s="574" t="str">
        <f t="shared" si="6"/>
        <v>入力済</v>
      </c>
      <c r="BB14" s="553" t="str">
        <f>IFERROR(VLOOKUP(K14,【参考】数式用!$AX$3:$AY$59, 2, FALSE), "")</f>
        <v>保育所等訪問支援R8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練馬区</v>
      </c>
      <c r="J15" s="309" t="str">
        <f>IF(基本情報入力シート!W37="", "", 基本情報入力シート!W37)</f>
        <v>障害福祉事業所名称０３</v>
      </c>
      <c r="K15" s="309" t="str">
        <f>IF(基本情報入力シート!Z37="", "", 基本情報入力シート!Z37)</f>
        <v>放課後等デイサービス</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0.13400000000000001</v>
      </c>
      <c r="O15" s="291" t="s">
        <v>2457</v>
      </c>
      <c r="P15" s="568">
        <f>IFERROR(VLOOKUP(K15,【参考】数式用!$A$2:$M$57,MATCH(O15,【参考】数式用!$G$3:$M$3,0)+6,0),"")</f>
        <v>0.155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3287780</v>
      </c>
      <c r="AD15" s="525">
        <f t="shared" si="11"/>
        <v>445440</v>
      </c>
      <c r="AE15" s="312">
        <f>IFERROR(ROUNDDOWN(ROUNDDOWN(ROUND(L15*VLOOKUP(K15,【参考】数式用!$A$2:$M$57,MATCH("処遇改善加算Ⅳ",【参考】数式用!$G$3:$M$3,0)+6,0),0),0)*AA15*0.5,0), "")</f>
        <v>1262085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放課後等デイサービスV</v>
      </c>
      <c r="AZ15" s="570" t="str">
        <f t="shared" si="16"/>
        <v>AJ列に色付け</v>
      </c>
      <c r="BA15" s="574" t="str">
        <f t="shared" si="6"/>
        <v>入力済</v>
      </c>
      <c r="BB15" s="553" t="str">
        <f>IFERROR(VLOOKUP(K15,【参考】数式用!$AX$3:$AY$59, 2, FALSE), "")</f>
        <v>放課後等デイサービスR8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板橋区</v>
      </c>
      <c r="J16" s="309" t="str">
        <f>IF(基本情報入力シート!W38="", "", 基本情報入力シート!W38)</f>
        <v>障害福祉事業所名称０４</v>
      </c>
      <c r="K16" s="309" t="str">
        <f>IF(基本情報入力シート!Z38="", "", 基本情報入力シート!Z38)</f>
        <v>医療型障害児入所施設</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0.127</v>
      </c>
      <c r="O16" s="291" t="s">
        <v>197</v>
      </c>
      <c r="P16" s="568">
        <f>IFERROR(VLOOKUP(K16,【参考】数式用!$A$2:$M$57,MATCH(O16,【参考】数式用!$G$3:$M$3,0)+6,0),"")</f>
        <v>0.24199999999999999</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15051430</v>
      </c>
      <c r="AD16" s="525">
        <f t="shared" si="11"/>
        <v>7152540</v>
      </c>
      <c r="AE16" s="312">
        <f>IFERROR(ROUNDDOWN(ROUNDDOWN(ROUND(L16*VLOOKUP(K16,【参考】数式用!$A$2:$M$57,MATCH("処遇改善加算Ⅳ",【参考】数式用!$G$3:$M$3,0)+6,0),0),0)*AA16*0.5,0), "")</f>
        <v>6872660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医療型障害児入所施設V</v>
      </c>
      <c r="AZ16" s="570" t="str">
        <f t="shared" si="16"/>
        <v/>
      </c>
      <c r="BA16" s="574" t="str">
        <f t="shared" si="6"/>
        <v>入力済</v>
      </c>
      <c r="BB16" s="553" t="str">
        <f>IFERROR(VLOOKUP(K16,【参考】数式用!$AX$3:$AY$59, 2, FALSE), "")</f>
        <v>医療型障害児入所施設R8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北区</v>
      </c>
      <c r="J17" s="309" t="str">
        <f>IF(基本情報入力シート!W39="", "", 基本情報入力シート!W39)</f>
        <v>障害福祉事業所名称０５</v>
      </c>
      <c r="K17" s="309" t="str">
        <f>IF(基本情報入力シート!Z39="", "", 基本情報入力シート!Z39)</f>
        <v>医療型障害児入所施設</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0.14799999999999999</v>
      </c>
      <c r="O17" s="291" t="s">
        <v>2456</v>
      </c>
      <c r="P17" s="568">
        <f>IFERROR(VLOOKUP(K17,【参考】数式用!$A$2:$M$57,MATCH(O17,【参考】数式用!$G$3:$M$3,0)+6,0),"")</f>
        <v>0.28100000000000003</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29905710</v>
      </c>
      <c r="AD17" s="525">
        <f t="shared" si="11"/>
        <v>14154660</v>
      </c>
      <c r="AE17" s="312">
        <f>IFERROR(ROUNDDOWN(ROUNDDOWN(ROUND(L17*VLOOKUP(K17,【参考】数式用!$A$2:$M$57,MATCH("処遇改善加算Ⅳ",【参考】数式用!$G$3:$M$3,0)+6,0),0),0)*AA17*0.5,0), "")</f>
        <v>11760075</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医療型障害児入所施設V</v>
      </c>
      <c r="AZ17" s="570" t="str">
        <f t="shared" si="16"/>
        <v/>
      </c>
      <c r="BA17" s="574" t="str">
        <f t="shared" si="6"/>
        <v>入力済</v>
      </c>
      <c r="BB17" s="553" t="str">
        <f>IFERROR(VLOOKUP(K17,【参考】数式用!$AX$3:$AY$59, 2, FALSE), "")</f>
        <v>医療型障害児入所施設R8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板橋区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板橋区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90625" defaultRowHeight="13"/>
  <cols>
    <col min="1" max="1" width="7.36328125" style="73" customWidth="1"/>
    <col min="2" max="2" width="19.90625" style="73" customWidth="1"/>
    <col min="3" max="3" width="37.6328125" style="73" customWidth="1"/>
    <col min="4" max="4" width="47.36328125" style="73" customWidth="1"/>
    <col min="5" max="5" width="42.36328125" style="73" customWidth="1"/>
    <col min="6" max="6" width="42.90625" style="73" customWidth="1"/>
    <col min="7" max="7" width="16.36328125" style="73" customWidth="1"/>
    <col min="8" max="8" width="44.6328125" style="73" customWidth="1"/>
    <col min="9" max="9" width="40.36328125" style="73" customWidth="1"/>
    <col min="10" max="10" width="9.90625" style="70"/>
    <col min="11" max="229" width="9.90625" style="64"/>
    <col min="230" max="230" width="8.36328125" style="64" customWidth="1"/>
    <col min="231" max="231" width="14" style="64" customWidth="1"/>
    <col min="232" max="232" width="17.90625" style="64" customWidth="1"/>
    <col min="233" max="233" width="45" style="64" bestFit="1" customWidth="1"/>
    <col min="234" max="234" width="61.6328125" style="64" customWidth="1"/>
    <col min="235" max="235" width="20.36328125" style="64" customWidth="1"/>
    <col min="236" max="236" width="22.90625" style="64" customWidth="1"/>
    <col min="237" max="237" width="25.08984375" style="64" customWidth="1"/>
    <col min="238" max="485" width="9.90625" style="64"/>
    <col min="486" max="486" width="8.36328125" style="64" customWidth="1"/>
    <col min="487" max="487" width="14" style="64" customWidth="1"/>
    <col min="488" max="488" width="17.90625" style="64" customWidth="1"/>
    <col min="489" max="489" width="45" style="64" bestFit="1" customWidth="1"/>
    <col min="490" max="490" width="61.6328125" style="64" customWidth="1"/>
    <col min="491" max="491" width="20.36328125" style="64" customWidth="1"/>
    <col min="492" max="492" width="22.90625" style="64" customWidth="1"/>
    <col min="493" max="493" width="25.08984375" style="64" customWidth="1"/>
    <col min="494" max="741" width="9.90625" style="64"/>
    <col min="742" max="742" width="8.36328125" style="64" customWidth="1"/>
    <col min="743" max="743" width="14" style="64" customWidth="1"/>
    <col min="744" max="744" width="17.90625" style="64" customWidth="1"/>
    <col min="745" max="745" width="45" style="64" bestFit="1" customWidth="1"/>
    <col min="746" max="746" width="61.6328125" style="64" customWidth="1"/>
    <col min="747" max="747" width="20.36328125" style="64" customWidth="1"/>
    <col min="748" max="748" width="22.90625" style="64" customWidth="1"/>
    <col min="749" max="749" width="25.08984375" style="64" customWidth="1"/>
    <col min="750" max="997" width="9.90625" style="64"/>
    <col min="998" max="998" width="8.36328125" style="64" customWidth="1"/>
    <col min="999" max="999" width="14" style="64" customWidth="1"/>
    <col min="1000" max="1000" width="17.90625" style="64" customWidth="1"/>
    <col min="1001" max="1001" width="45" style="64" bestFit="1" customWidth="1"/>
    <col min="1002" max="1002" width="61.6328125" style="64" customWidth="1"/>
    <col min="1003" max="1003" width="20.36328125" style="64" customWidth="1"/>
    <col min="1004" max="1004" width="22.90625" style="64" customWidth="1"/>
    <col min="1005" max="1005" width="25.08984375" style="64" customWidth="1"/>
    <col min="1006" max="1253" width="9.90625" style="64"/>
    <col min="1254" max="1254" width="8.36328125" style="64" customWidth="1"/>
    <col min="1255" max="1255" width="14" style="64" customWidth="1"/>
    <col min="1256" max="1256" width="17.90625" style="64" customWidth="1"/>
    <col min="1257" max="1257" width="45" style="64" bestFit="1" customWidth="1"/>
    <col min="1258" max="1258" width="61.6328125" style="64" customWidth="1"/>
    <col min="1259" max="1259" width="20.36328125" style="64" customWidth="1"/>
    <col min="1260" max="1260" width="22.90625" style="64" customWidth="1"/>
    <col min="1261" max="1261" width="25.08984375" style="64" customWidth="1"/>
    <col min="1262" max="1509" width="9.90625" style="64"/>
    <col min="1510" max="1510" width="8.36328125" style="64" customWidth="1"/>
    <col min="1511" max="1511" width="14" style="64" customWidth="1"/>
    <col min="1512" max="1512" width="17.90625" style="64" customWidth="1"/>
    <col min="1513" max="1513" width="45" style="64" bestFit="1" customWidth="1"/>
    <col min="1514" max="1514" width="61.6328125" style="64" customWidth="1"/>
    <col min="1515" max="1515" width="20.36328125" style="64" customWidth="1"/>
    <col min="1516" max="1516" width="22.90625" style="64" customWidth="1"/>
    <col min="1517" max="1517" width="25.08984375" style="64" customWidth="1"/>
    <col min="1518" max="1765" width="9.90625" style="64"/>
    <col min="1766" max="1766" width="8.36328125" style="64" customWidth="1"/>
    <col min="1767" max="1767" width="14" style="64" customWidth="1"/>
    <col min="1768" max="1768" width="17.90625" style="64" customWidth="1"/>
    <col min="1769" max="1769" width="45" style="64" bestFit="1" customWidth="1"/>
    <col min="1770" max="1770" width="61.6328125" style="64" customWidth="1"/>
    <col min="1771" max="1771" width="20.36328125" style="64" customWidth="1"/>
    <col min="1772" max="1772" width="22.90625" style="64" customWidth="1"/>
    <col min="1773" max="1773" width="25.08984375" style="64" customWidth="1"/>
    <col min="1774" max="2021" width="9.90625" style="64"/>
    <col min="2022" max="2022" width="8.36328125" style="64" customWidth="1"/>
    <col min="2023" max="2023" width="14" style="64" customWidth="1"/>
    <col min="2024" max="2024" width="17.90625" style="64" customWidth="1"/>
    <col min="2025" max="2025" width="45" style="64" bestFit="1" customWidth="1"/>
    <col min="2026" max="2026" width="61.6328125" style="64" customWidth="1"/>
    <col min="2027" max="2027" width="20.36328125" style="64" customWidth="1"/>
    <col min="2028" max="2028" width="22.90625" style="64" customWidth="1"/>
    <col min="2029" max="2029" width="25.08984375" style="64" customWidth="1"/>
    <col min="2030" max="2277" width="9.90625" style="64"/>
    <col min="2278" max="2278" width="8.36328125" style="64" customWidth="1"/>
    <col min="2279" max="2279" width="14" style="64" customWidth="1"/>
    <col min="2280" max="2280" width="17.90625" style="64" customWidth="1"/>
    <col min="2281" max="2281" width="45" style="64" bestFit="1" customWidth="1"/>
    <col min="2282" max="2282" width="61.6328125" style="64" customWidth="1"/>
    <col min="2283" max="2283" width="20.36328125" style="64" customWidth="1"/>
    <col min="2284" max="2284" width="22.90625" style="64" customWidth="1"/>
    <col min="2285" max="2285" width="25.08984375" style="64" customWidth="1"/>
    <col min="2286" max="2533" width="9.90625" style="64"/>
    <col min="2534" max="2534" width="8.36328125" style="64" customWidth="1"/>
    <col min="2535" max="2535" width="14" style="64" customWidth="1"/>
    <col min="2536" max="2536" width="17.90625" style="64" customWidth="1"/>
    <col min="2537" max="2537" width="45" style="64" bestFit="1" customWidth="1"/>
    <col min="2538" max="2538" width="61.6328125" style="64" customWidth="1"/>
    <col min="2539" max="2539" width="20.36328125" style="64" customWidth="1"/>
    <col min="2540" max="2540" width="22.90625" style="64" customWidth="1"/>
    <col min="2541" max="2541" width="25.08984375" style="64" customWidth="1"/>
    <col min="2542" max="2789" width="9.90625" style="64"/>
    <col min="2790" max="2790" width="8.36328125" style="64" customWidth="1"/>
    <col min="2791" max="2791" width="14" style="64" customWidth="1"/>
    <col min="2792" max="2792" width="17.90625" style="64" customWidth="1"/>
    <col min="2793" max="2793" width="45" style="64" bestFit="1" customWidth="1"/>
    <col min="2794" max="2794" width="61.6328125" style="64" customWidth="1"/>
    <col min="2795" max="2795" width="20.36328125" style="64" customWidth="1"/>
    <col min="2796" max="2796" width="22.90625" style="64" customWidth="1"/>
    <col min="2797" max="2797" width="25.08984375" style="64" customWidth="1"/>
    <col min="2798" max="3045" width="9.90625" style="64"/>
    <col min="3046" max="3046" width="8.36328125" style="64" customWidth="1"/>
    <col min="3047" max="3047" width="14" style="64" customWidth="1"/>
    <col min="3048" max="3048" width="17.90625" style="64" customWidth="1"/>
    <col min="3049" max="3049" width="45" style="64" bestFit="1" customWidth="1"/>
    <col min="3050" max="3050" width="61.6328125" style="64" customWidth="1"/>
    <col min="3051" max="3051" width="20.36328125" style="64" customWidth="1"/>
    <col min="3052" max="3052" width="22.90625" style="64" customWidth="1"/>
    <col min="3053" max="3053" width="25.08984375" style="64" customWidth="1"/>
    <col min="3054" max="3301" width="9.90625" style="64"/>
    <col min="3302" max="3302" width="8.36328125" style="64" customWidth="1"/>
    <col min="3303" max="3303" width="14" style="64" customWidth="1"/>
    <col min="3304" max="3304" width="17.90625" style="64" customWidth="1"/>
    <col min="3305" max="3305" width="45" style="64" bestFit="1" customWidth="1"/>
    <col min="3306" max="3306" width="61.6328125" style="64" customWidth="1"/>
    <col min="3307" max="3307" width="20.36328125" style="64" customWidth="1"/>
    <col min="3308" max="3308" width="22.90625" style="64" customWidth="1"/>
    <col min="3309" max="3309" width="25.08984375" style="64" customWidth="1"/>
    <col min="3310" max="3557" width="9.90625" style="64"/>
    <col min="3558" max="3558" width="8.36328125" style="64" customWidth="1"/>
    <col min="3559" max="3559" width="14" style="64" customWidth="1"/>
    <col min="3560" max="3560" width="17.90625" style="64" customWidth="1"/>
    <col min="3561" max="3561" width="45" style="64" bestFit="1" customWidth="1"/>
    <col min="3562" max="3562" width="61.6328125" style="64" customWidth="1"/>
    <col min="3563" max="3563" width="20.36328125" style="64" customWidth="1"/>
    <col min="3564" max="3564" width="22.90625" style="64" customWidth="1"/>
    <col min="3565" max="3565" width="25.08984375" style="64" customWidth="1"/>
    <col min="3566" max="3813" width="9.90625" style="64"/>
    <col min="3814" max="3814" width="8.36328125" style="64" customWidth="1"/>
    <col min="3815" max="3815" width="14" style="64" customWidth="1"/>
    <col min="3816" max="3816" width="17.90625" style="64" customWidth="1"/>
    <col min="3817" max="3817" width="45" style="64" bestFit="1" customWidth="1"/>
    <col min="3818" max="3818" width="61.6328125" style="64" customWidth="1"/>
    <col min="3819" max="3819" width="20.36328125" style="64" customWidth="1"/>
    <col min="3820" max="3820" width="22.90625" style="64" customWidth="1"/>
    <col min="3821" max="3821" width="25.08984375" style="64" customWidth="1"/>
    <col min="3822" max="4069" width="9.90625" style="64"/>
    <col min="4070" max="4070" width="8.36328125" style="64" customWidth="1"/>
    <col min="4071" max="4071" width="14" style="64" customWidth="1"/>
    <col min="4072" max="4072" width="17.90625" style="64" customWidth="1"/>
    <col min="4073" max="4073" width="45" style="64" bestFit="1" customWidth="1"/>
    <col min="4074" max="4074" width="61.6328125" style="64" customWidth="1"/>
    <col min="4075" max="4075" width="20.36328125" style="64" customWidth="1"/>
    <col min="4076" max="4076" width="22.90625" style="64" customWidth="1"/>
    <col min="4077" max="4077" width="25.08984375" style="64" customWidth="1"/>
    <col min="4078" max="4325" width="9.90625" style="64"/>
    <col min="4326" max="4326" width="8.36328125" style="64" customWidth="1"/>
    <col min="4327" max="4327" width="14" style="64" customWidth="1"/>
    <col min="4328" max="4328" width="17.90625" style="64" customWidth="1"/>
    <col min="4329" max="4329" width="45" style="64" bestFit="1" customWidth="1"/>
    <col min="4330" max="4330" width="61.6328125" style="64" customWidth="1"/>
    <col min="4331" max="4331" width="20.36328125" style="64" customWidth="1"/>
    <col min="4332" max="4332" width="22.90625" style="64" customWidth="1"/>
    <col min="4333" max="4333" width="25.08984375" style="64" customWidth="1"/>
    <col min="4334" max="4581" width="9.90625" style="64"/>
    <col min="4582" max="4582" width="8.36328125" style="64" customWidth="1"/>
    <col min="4583" max="4583" width="14" style="64" customWidth="1"/>
    <col min="4584" max="4584" width="17.90625" style="64" customWidth="1"/>
    <col min="4585" max="4585" width="45" style="64" bestFit="1" customWidth="1"/>
    <col min="4586" max="4586" width="61.6328125" style="64" customWidth="1"/>
    <col min="4587" max="4587" width="20.36328125" style="64" customWidth="1"/>
    <col min="4588" max="4588" width="22.90625" style="64" customWidth="1"/>
    <col min="4589" max="4589" width="25.08984375" style="64" customWidth="1"/>
    <col min="4590" max="4837" width="9.90625" style="64"/>
    <col min="4838" max="4838" width="8.36328125" style="64" customWidth="1"/>
    <col min="4839" max="4839" width="14" style="64" customWidth="1"/>
    <col min="4840" max="4840" width="17.90625" style="64" customWidth="1"/>
    <col min="4841" max="4841" width="45" style="64" bestFit="1" customWidth="1"/>
    <col min="4842" max="4842" width="61.6328125" style="64" customWidth="1"/>
    <col min="4843" max="4843" width="20.36328125" style="64" customWidth="1"/>
    <col min="4844" max="4844" width="22.90625" style="64" customWidth="1"/>
    <col min="4845" max="4845" width="25.08984375" style="64" customWidth="1"/>
    <col min="4846" max="5093" width="9.90625" style="64"/>
    <col min="5094" max="5094" width="8.36328125" style="64" customWidth="1"/>
    <col min="5095" max="5095" width="14" style="64" customWidth="1"/>
    <col min="5096" max="5096" width="17.90625" style="64" customWidth="1"/>
    <col min="5097" max="5097" width="45" style="64" bestFit="1" customWidth="1"/>
    <col min="5098" max="5098" width="61.6328125" style="64" customWidth="1"/>
    <col min="5099" max="5099" width="20.36328125" style="64" customWidth="1"/>
    <col min="5100" max="5100" width="22.90625" style="64" customWidth="1"/>
    <col min="5101" max="5101" width="25.08984375" style="64" customWidth="1"/>
    <col min="5102" max="5349" width="9.90625" style="64"/>
    <col min="5350" max="5350" width="8.36328125" style="64" customWidth="1"/>
    <col min="5351" max="5351" width="14" style="64" customWidth="1"/>
    <col min="5352" max="5352" width="17.90625" style="64" customWidth="1"/>
    <col min="5353" max="5353" width="45" style="64" bestFit="1" customWidth="1"/>
    <col min="5354" max="5354" width="61.6328125" style="64" customWidth="1"/>
    <col min="5355" max="5355" width="20.36328125" style="64" customWidth="1"/>
    <col min="5356" max="5356" width="22.90625" style="64" customWidth="1"/>
    <col min="5357" max="5357" width="25.08984375" style="64" customWidth="1"/>
    <col min="5358" max="5605" width="9.90625" style="64"/>
    <col min="5606" max="5606" width="8.36328125" style="64" customWidth="1"/>
    <col min="5607" max="5607" width="14" style="64" customWidth="1"/>
    <col min="5608" max="5608" width="17.90625" style="64" customWidth="1"/>
    <col min="5609" max="5609" width="45" style="64" bestFit="1" customWidth="1"/>
    <col min="5610" max="5610" width="61.6328125" style="64" customWidth="1"/>
    <col min="5611" max="5611" width="20.36328125" style="64" customWidth="1"/>
    <col min="5612" max="5612" width="22.90625" style="64" customWidth="1"/>
    <col min="5613" max="5613" width="25.08984375" style="64" customWidth="1"/>
    <col min="5614" max="5861" width="9.90625" style="64"/>
    <col min="5862" max="5862" width="8.36328125" style="64" customWidth="1"/>
    <col min="5863" max="5863" width="14" style="64" customWidth="1"/>
    <col min="5864" max="5864" width="17.90625" style="64" customWidth="1"/>
    <col min="5865" max="5865" width="45" style="64" bestFit="1" customWidth="1"/>
    <col min="5866" max="5866" width="61.6328125" style="64" customWidth="1"/>
    <col min="5867" max="5867" width="20.36328125" style="64" customWidth="1"/>
    <col min="5868" max="5868" width="22.90625" style="64" customWidth="1"/>
    <col min="5869" max="5869" width="25.08984375" style="64" customWidth="1"/>
    <col min="5870" max="6117" width="9.90625" style="64"/>
    <col min="6118" max="6118" width="8.36328125" style="64" customWidth="1"/>
    <col min="6119" max="6119" width="14" style="64" customWidth="1"/>
    <col min="6120" max="6120" width="17.90625" style="64" customWidth="1"/>
    <col min="6121" max="6121" width="45" style="64" bestFit="1" customWidth="1"/>
    <col min="6122" max="6122" width="61.6328125" style="64" customWidth="1"/>
    <col min="6123" max="6123" width="20.36328125" style="64" customWidth="1"/>
    <col min="6124" max="6124" width="22.90625" style="64" customWidth="1"/>
    <col min="6125" max="6125" width="25.08984375" style="64" customWidth="1"/>
    <col min="6126" max="6373" width="9.90625" style="64"/>
    <col min="6374" max="6374" width="8.36328125" style="64" customWidth="1"/>
    <col min="6375" max="6375" width="14" style="64" customWidth="1"/>
    <col min="6376" max="6376" width="17.90625" style="64" customWidth="1"/>
    <col min="6377" max="6377" width="45" style="64" bestFit="1" customWidth="1"/>
    <col min="6378" max="6378" width="61.6328125" style="64" customWidth="1"/>
    <col min="6379" max="6379" width="20.36328125" style="64" customWidth="1"/>
    <col min="6380" max="6380" width="22.90625" style="64" customWidth="1"/>
    <col min="6381" max="6381" width="25.08984375" style="64" customWidth="1"/>
    <col min="6382" max="6629" width="9.90625" style="64"/>
    <col min="6630" max="6630" width="8.36328125" style="64" customWidth="1"/>
    <col min="6631" max="6631" width="14" style="64" customWidth="1"/>
    <col min="6632" max="6632" width="17.90625" style="64" customWidth="1"/>
    <col min="6633" max="6633" width="45" style="64" bestFit="1" customWidth="1"/>
    <col min="6634" max="6634" width="61.6328125" style="64" customWidth="1"/>
    <col min="6635" max="6635" width="20.36328125" style="64" customWidth="1"/>
    <col min="6636" max="6636" width="22.90625" style="64" customWidth="1"/>
    <col min="6637" max="6637" width="25.08984375" style="64" customWidth="1"/>
    <col min="6638" max="6885" width="9.90625" style="64"/>
    <col min="6886" max="6886" width="8.36328125" style="64" customWidth="1"/>
    <col min="6887" max="6887" width="14" style="64" customWidth="1"/>
    <col min="6888" max="6888" width="17.90625" style="64" customWidth="1"/>
    <col min="6889" max="6889" width="45" style="64" bestFit="1" customWidth="1"/>
    <col min="6890" max="6890" width="61.6328125" style="64" customWidth="1"/>
    <col min="6891" max="6891" width="20.36328125" style="64" customWidth="1"/>
    <col min="6892" max="6892" width="22.90625" style="64" customWidth="1"/>
    <col min="6893" max="6893" width="25.08984375" style="64" customWidth="1"/>
    <col min="6894" max="7141" width="9.90625" style="64"/>
    <col min="7142" max="7142" width="8.36328125" style="64" customWidth="1"/>
    <col min="7143" max="7143" width="14" style="64" customWidth="1"/>
    <col min="7144" max="7144" width="17.90625" style="64" customWidth="1"/>
    <col min="7145" max="7145" width="45" style="64" bestFit="1" customWidth="1"/>
    <col min="7146" max="7146" width="61.6328125" style="64" customWidth="1"/>
    <col min="7147" max="7147" width="20.36328125" style="64" customWidth="1"/>
    <col min="7148" max="7148" width="22.90625" style="64" customWidth="1"/>
    <col min="7149" max="7149" width="25.08984375" style="64" customWidth="1"/>
    <col min="7150" max="7397" width="9.90625" style="64"/>
    <col min="7398" max="7398" width="8.36328125" style="64" customWidth="1"/>
    <col min="7399" max="7399" width="14" style="64" customWidth="1"/>
    <col min="7400" max="7400" width="17.90625" style="64" customWidth="1"/>
    <col min="7401" max="7401" width="45" style="64" bestFit="1" customWidth="1"/>
    <col min="7402" max="7402" width="61.6328125" style="64" customWidth="1"/>
    <col min="7403" max="7403" width="20.36328125" style="64" customWidth="1"/>
    <col min="7404" max="7404" width="22.90625" style="64" customWidth="1"/>
    <col min="7405" max="7405" width="25.08984375" style="64" customWidth="1"/>
    <col min="7406" max="7653" width="9.90625" style="64"/>
    <col min="7654" max="7654" width="8.36328125" style="64" customWidth="1"/>
    <col min="7655" max="7655" width="14" style="64" customWidth="1"/>
    <col min="7656" max="7656" width="17.90625" style="64" customWidth="1"/>
    <col min="7657" max="7657" width="45" style="64" bestFit="1" customWidth="1"/>
    <col min="7658" max="7658" width="61.6328125" style="64" customWidth="1"/>
    <col min="7659" max="7659" width="20.36328125" style="64" customWidth="1"/>
    <col min="7660" max="7660" width="22.90625" style="64" customWidth="1"/>
    <col min="7661" max="7661" width="25.08984375" style="64" customWidth="1"/>
    <col min="7662" max="7909" width="9.90625" style="64"/>
    <col min="7910" max="7910" width="8.36328125" style="64" customWidth="1"/>
    <col min="7911" max="7911" width="14" style="64" customWidth="1"/>
    <col min="7912" max="7912" width="17.90625" style="64" customWidth="1"/>
    <col min="7913" max="7913" width="45" style="64" bestFit="1" customWidth="1"/>
    <col min="7914" max="7914" width="61.6328125" style="64" customWidth="1"/>
    <col min="7915" max="7915" width="20.36328125" style="64" customWidth="1"/>
    <col min="7916" max="7916" width="22.90625" style="64" customWidth="1"/>
    <col min="7917" max="7917" width="25.08984375" style="64" customWidth="1"/>
    <col min="7918" max="8165" width="9.90625" style="64"/>
    <col min="8166" max="8166" width="8.36328125" style="64" customWidth="1"/>
    <col min="8167" max="8167" width="14" style="64" customWidth="1"/>
    <col min="8168" max="8168" width="17.90625" style="64" customWidth="1"/>
    <col min="8169" max="8169" width="45" style="64" bestFit="1" customWidth="1"/>
    <col min="8170" max="8170" width="61.6328125" style="64" customWidth="1"/>
    <col min="8171" max="8171" width="20.36328125" style="64" customWidth="1"/>
    <col min="8172" max="8172" width="22.90625" style="64" customWidth="1"/>
    <col min="8173" max="8173" width="25.08984375" style="64" customWidth="1"/>
    <col min="8174" max="8421" width="9.90625" style="64"/>
    <col min="8422" max="8422" width="8.36328125" style="64" customWidth="1"/>
    <col min="8423" max="8423" width="14" style="64" customWidth="1"/>
    <col min="8424" max="8424" width="17.90625" style="64" customWidth="1"/>
    <col min="8425" max="8425" width="45" style="64" bestFit="1" customWidth="1"/>
    <col min="8426" max="8426" width="61.6328125" style="64" customWidth="1"/>
    <col min="8427" max="8427" width="20.36328125" style="64" customWidth="1"/>
    <col min="8428" max="8428" width="22.90625" style="64" customWidth="1"/>
    <col min="8429" max="8429" width="25.08984375" style="64" customWidth="1"/>
    <col min="8430" max="8677" width="9.90625" style="64"/>
    <col min="8678" max="8678" width="8.36328125" style="64" customWidth="1"/>
    <col min="8679" max="8679" width="14" style="64" customWidth="1"/>
    <col min="8680" max="8680" width="17.90625" style="64" customWidth="1"/>
    <col min="8681" max="8681" width="45" style="64" bestFit="1" customWidth="1"/>
    <col min="8682" max="8682" width="61.6328125" style="64" customWidth="1"/>
    <col min="8683" max="8683" width="20.36328125" style="64" customWidth="1"/>
    <col min="8684" max="8684" width="22.90625" style="64" customWidth="1"/>
    <col min="8685" max="8685" width="25.08984375" style="64" customWidth="1"/>
    <col min="8686" max="8933" width="9.90625" style="64"/>
    <col min="8934" max="8934" width="8.36328125" style="64" customWidth="1"/>
    <col min="8935" max="8935" width="14" style="64" customWidth="1"/>
    <col min="8936" max="8936" width="17.90625" style="64" customWidth="1"/>
    <col min="8937" max="8937" width="45" style="64" bestFit="1" customWidth="1"/>
    <col min="8938" max="8938" width="61.6328125" style="64" customWidth="1"/>
    <col min="8939" max="8939" width="20.36328125" style="64" customWidth="1"/>
    <col min="8940" max="8940" width="22.90625" style="64" customWidth="1"/>
    <col min="8941" max="8941" width="25.08984375" style="64" customWidth="1"/>
    <col min="8942" max="9189" width="9.90625" style="64"/>
    <col min="9190" max="9190" width="8.36328125" style="64" customWidth="1"/>
    <col min="9191" max="9191" width="14" style="64" customWidth="1"/>
    <col min="9192" max="9192" width="17.90625" style="64" customWidth="1"/>
    <col min="9193" max="9193" width="45" style="64" bestFit="1" customWidth="1"/>
    <col min="9194" max="9194" width="61.6328125" style="64" customWidth="1"/>
    <col min="9195" max="9195" width="20.36328125" style="64" customWidth="1"/>
    <col min="9196" max="9196" width="22.90625" style="64" customWidth="1"/>
    <col min="9197" max="9197" width="25.08984375" style="64" customWidth="1"/>
    <col min="9198" max="9445" width="9.90625" style="64"/>
    <col min="9446" max="9446" width="8.36328125" style="64" customWidth="1"/>
    <col min="9447" max="9447" width="14" style="64" customWidth="1"/>
    <col min="9448" max="9448" width="17.90625" style="64" customWidth="1"/>
    <col min="9449" max="9449" width="45" style="64" bestFit="1" customWidth="1"/>
    <col min="9450" max="9450" width="61.6328125" style="64" customWidth="1"/>
    <col min="9451" max="9451" width="20.36328125" style="64" customWidth="1"/>
    <col min="9452" max="9452" width="22.90625" style="64" customWidth="1"/>
    <col min="9453" max="9453" width="25.08984375" style="64" customWidth="1"/>
    <col min="9454" max="9701" width="9.90625" style="64"/>
    <col min="9702" max="9702" width="8.36328125" style="64" customWidth="1"/>
    <col min="9703" max="9703" width="14" style="64" customWidth="1"/>
    <col min="9704" max="9704" width="17.90625" style="64" customWidth="1"/>
    <col min="9705" max="9705" width="45" style="64" bestFit="1" customWidth="1"/>
    <col min="9706" max="9706" width="61.6328125" style="64" customWidth="1"/>
    <col min="9707" max="9707" width="20.36328125" style="64" customWidth="1"/>
    <col min="9708" max="9708" width="22.90625" style="64" customWidth="1"/>
    <col min="9709" max="9709" width="25.08984375" style="64" customWidth="1"/>
    <col min="9710" max="9957" width="9.90625" style="64"/>
    <col min="9958" max="9958" width="8.36328125" style="64" customWidth="1"/>
    <col min="9959" max="9959" width="14" style="64" customWidth="1"/>
    <col min="9960" max="9960" width="17.90625" style="64" customWidth="1"/>
    <col min="9961" max="9961" width="45" style="64" bestFit="1" customWidth="1"/>
    <col min="9962" max="9962" width="61.6328125" style="64" customWidth="1"/>
    <col min="9963" max="9963" width="20.36328125" style="64" customWidth="1"/>
    <col min="9964" max="9964" width="22.90625" style="64" customWidth="1"/>
    <col min="9965" max="9965" width="25.08984375" style="64" customWidth="1"/>
    <col min="9966" max="10213" width="9.90625" style="64"/>
    <col min="10214" max="10214" width="8.36328125" style="64" customWidth="1"/>
    <col min="10215" max="10215" width="14" style="64" customWidth="1"/>
    <col min="10216" max="10216" width="17.90625" style="64" customWidth="1"/>
    <col min="10217" max="10217" width="45" style="64" bestFit="1" customWidth="1"/>
    <col min="10218" max="10218" width="61.6328125" style="64" customWidth="1"/>
    <col min="10219" max="10219" width="20.36328125" style="64" customWidth="1"/>
    <col min="10220" max="10220" width="22.90625" style="64" customWidth="1"/>
    <col min="10221" max="10221" width="25.08984375" style="64" customWidth="1"/>
    <col min="10222" max="10469" width="9.90625" style="64"/>
    <col min="10470" max="10470" width="8.36328125" style="64" customWidth="1"/>
    <col min="10471" max="10471" width="14" style="64" customWidth="1"/>
    <col min="10472" max="10472" width="17.90625" style="64" customWidth="1"/>
    <col min="10473" max="10473" width="45" style="64" bestFit="1" customWidth="1"/>
    <col min="10474" max="10474" width="61.6328125" style="64" customWidth="1"/>
    <col min="10475" max="10475" width="20.36328125" style="64" customWidth="1"/>
    <col min="10476" max="10476" width="22.90625" style="64" customWidth="1"/>
    <col min="10477" max="10477" width="25.08984375" style="64" customWidth="1"/>
    <col min="10478" max="10725" width="9.90625" style="64"/>
    <col min="10726" max="10726" width="8.36328125" style="64" customWidth="1"/>
    <col min="10727" max="10727" width="14" style="64" customWidth="1"/>
    <col min="10728" max="10728" width="17.90625" style="64" customWidth="1"/>
    <col min="10729" max="10729" width="45" style="64" bestFit="1" customWidth="1"/>
    <col min="10730" max="10730" width="61.6328125" style="64" customWidth="1"/>
    <col min="10731" max="10731" width="20.36328125" style="64" customWidth="1"/>
    <col min="10732" max="10732" width="22.90625" style="64" customWidth="1"/>
    <col min="10733" max="10733" width="25.08984375" style="64" customWidth="1"/>
    <col min="10734" max="10981" width="9.90625" style="64"/>
    <col min="10982" max="10982" width="8.36328125" style="64" customWidth="1"/>
    <col min="10983" max="10983" width="14" style="64" customWidth="1"/>
    <col min="10984" max="10984" width="17.90625" style="64" customWidth="1"/>
    <col min="10985" max="10985" width="45" style="64" bestFit="1" customWidth="1"/>
    <col min="10986" max="10986" width="61.6328125" style="64" customWidth="1"/>
    <col min="10987" max="10987" width="20.36328125" style="64" customWidth="1"/>
    <col min="10988" max="10988" width="22.90625" style="64" customWidth="1"/>
    <col min="10989" max="10989" width="25.08984375" style="64" customWidth="1"/>
    <col min="10990" max="11237" width="9.90625" style="64"/>
    <col min="11238" max="11238" width="8.36328125" style="64" customWidth="1"/>
    <col min="11239" max="11239" width="14" style="64" customWidth="1"/>
    <col min="11240" max="11240" width="17.90625" style="64" customWidth="1"/>
    <col min="11241" max="11241" width="45" style="64" bestFit="1" customWidth="1"/>
    <col min="11242" max="11242" width="61.6328125" style="64" customWidth="1"/>
    <col min="11243" max="11243" width="20.36328125" style="64" customWidth="1"/>
    <col min="11244" max="11244" width="22.90625" style="64" customWidth="1"/>
    <col min="11245" max="11245" width="25.08984375" style="64" customWidth="1"/>
    <col min="11246" max="11493" width="9.90625" style="64"/>
    <col min="11494" max="11494" width="8.36328125" style="64" customWidth="1"/>
    <col min="11495" max="11495" width="14" style="64" customWidth="1"/>
    <col min="11496" max="11496" width="17.90625" style="64" customWidth="1"/>
    <col min="11497" max="11497" width="45" style="64" bestFit="1" customWidth="1"/>
    <col min="11498" max="11498" width="61.6328125" style="64" customWidth="1"/>
    <col min="11499" max="11499" width="20.36328125" style="64" customWidth="1"/>
    <col min="11500" max="11500" width="22.90625" style="64" customWidth="1"/>
    <col min="11501" max="11501" width="25.08984375" style="64" customWidth="1"/>
    <col min="11502" max="11749" width="9.90625" style="64"/>
    <col min="11750" max="11750" width="8.36328125" style="64" customWidth="1"/>
    <col min="11751" max="11751" width="14" style="64" customWidth="1"/>
    <col min="11752" max="11752" width="17.90625" style="64" customWidth="1"/>
    <col min="11753" max="11753" width="45" style="64" bestFit="1" customWidth="1"/>
    <col min="11754" max="11754" width="61.6328125" style="64" customWidth="1"/>
    <col min="11755" max="11755" width="20.36328125" style="64" customWidth="1"/>
    <col min="11756" max="11756" width="22.90625" style="64" customWidth="1"/>
    <col min="11757" max="11757" width="25.08984375" style="64" customWidth="1"/>
    <col min="11758" max="12005" width="9.90625" style="64"/>
    <col min="12006" max="12006" width="8.36328125" style="64" customWidth="1"/>
    <col min="12007" max="12007" width="14" style="64" customWidth="1"/>
    <col min="12008" max="12008" width="17.90625" style="64" customWidth="1"/>
    <col min="12009" max="12009" width="45" style="64" bestFit="1" customWidth="1"/>
    <col min="12010" max="12010" width="61.6328125" style="64" customWidth="1"/>
    <col min="12011" max="12011" width="20.36328125" style="64" customWidth="1"/>
    <col min="12012" max="12012" width="22.90625" style="64" customWidth="1"/>
    <col min="12013" max="12013" width="25.08984375" style="64" customWidth="1"/>
    <col min="12014" max="12261" width="9.90625" style="64"/>
    <col min="12262" max="12262" width="8.36328125" style="64" customWidth="1"/>
    <col min="12263" max="12263" width="14" style="64" customWidth="1"/>
    <col min="12264" max="12264" width="17.90625" style="64" customWidth="1"/>
    <col min="12265" max="12265" width="45" style="64" bestFit="1" customWidth="1"/>
    <col min="12266" max="12266" width="61.6328125" style="64" customWidth="1"/>
    <col min="12267" max="12267" width="20.36328125" style="64" customWidth="1"/>
    <col min="12268" max="12268" width="22.90625" style="64" customWidth="1"/>
    <col min="12269" max="12269" width="25.08984375" style="64" customWidth="1"/>
    <col min="12270" max="12517" width="9.90625" style="64"/>
    <col min="12518" max="12518" width="8.36328125" style="64" customWidth="1"/>
    <col min="12519" max="12519" width="14" style="64" customWidth="1"/>
    <col min="12520" max="12520" width="17.90625" style="64" customWidth="1"/>
    <col min="12521" max="12521" width="45" style="64" bestFit="1" customWidth="1"/>
    <col min="12522" max="12522" width="61.6328125" style="64" customWidth="1"/>
    <col min="12523" max="12523" width="20.36328125" style="64" customWidth="1"/>
    <col min="12524" max="12524" width="22.90625" style="64" customWidth="1"/>
    <col min="12525" max="12525" width="25.08984375" style="64" customWidth="1"/>
    <col min="12526" max="12773" width="9.90625" style="64"/>
    <col min="12774" max="12774" width="8.36328125" style="64" customWidth="1"/>
    <col min="12775" max="12775" width="14" style="64" customWidth="1"/>
    <col min="12776" max="12776" width="17.90625" style="64" customWidth="1"/>
    <col min="12777" max="12777" width="45" style="64" bestFit="1" customWidth="1"/>
    <col min="12778" max="12778" width="61.6328125" style="64" customWidth="1"/>
    <col min="12779" max="12779" width="20.36328125" style="64" customWidth="1"/>
    <col min="12780" max="12780" width="22.90625" style="64" customWidth="1"/>
    <col min="12781" max="12781" width="25.08984375" style="64" customWidth="1"/>
    <col min="12782" max="13029" width="9.90625" style="64"/>
    <col min="13030" max="13030" width="8.36328125" style="64" customWidth="1"/>
    <col min="13031" max="13031" width="14" style="64" customWidth="1"/>
    <col min="13032" max="13032" width="17.90625" style="64" customWidth="1"/>
    <col min="13033" max="13033" width="45" style="64" bestFit="1" customWidth="1"/>
    <col min="13034" max="13034" width="61.6328125" style="64" customWidth="1"/>
    <col min="13035" max="13035" width="20.36328125" style="64" customWidth="1"/>
    <col min="13036" max="13036" width="22.90625" style="64" customWidth="1"/>
    <col min="13037" max="13037" width="25.08984375" style="64" customWidth="1"/>
    <col min="13038" max="13285" width="9.90625" style="64"/>
    <col min="13286" max="13286" width="8.36328125" style="64" customWidth="1"/>
    <col min="13287" max="13287" width="14" style="64" customWidth="1"/>
    <col min="13288" max="13288" width="17.90625" style="64" customWidth="1"/>
    <col min="13289" max="13289" width="45" style="64" bestFit="1" customWidth="1"/>
    <col min="13290" max="13290" width="61.6328125" style="64" customWidth="1"/>
    <col min="13291" max="13291" width="20.36328125" style="64" customWidth="1"/>
    <col min="13292" max="13292" width="22.90625" style="64" customWidth="1"/>
    <col min="13293" max="13293" width="25.08984375" style="64" customWidth="1"/>
    <col min="13294" max="13541" width="9.90625" style="64"/>
    <col min="13542" max="13542" width="8.36328125" style="64" customWidth="1"/>
    <col min="13543" max="13543" width="14" style="64" customWidth="1"/>
    <col min="13544" max="13544" width="17.90625" style="64" customWidth="1"/>
    <col min="13545" max="13545" width="45" style="64" bestFit="1" customWidth="1"/>
    <col min="13546" max="13546" width="61.6328125" style="64" customWidth="1"/>
    <col min="13547" max="13547" width="20.36328125" style="64" customWidth="1"/>
    <col min="13548" max="13548" width="22.90625" style="64" customWidth="1"/>
    <col min="13549" max="13549" width="25.08984375" style="64" customWidth="1"/>
    <col min="13550" max="13797" width="9.90625" style="64"/>
    <col min="13798" max="13798" width="8.36328125" style="64" customWidth="1"/>
    <col min="13799" max="13799" width="14" style="64" customWidth="1"/>
    <col min="13800" max="13800" width="17.90625" style="64" customWidth="1"/>
    <col min="13801" max="13801" width="45" style="64" bestFit="1" customWidth="1"/>
    <col min="13802" max="13802" width="61.6328125" style="64" customWidth="1"/>
    <col min="13803" max="13803" width="20.36328125" style="64" customWidth="1"/>
    <col min="13804" max="13804" width="22.90625" style="64" customWidth="1"/>
    <col min="13805" max="13805" width="25.08984375" style="64" customWidth="1"/>
    <col min="13806" max="14053" width="9.90625" style="64"/>
    <col min="14054" max="14054" width="8.36328125" style="64" customWidth="1"/>
    <col min="14055" max="14055" width="14" style="64" customWidth="1"/>
    <col min="14056" max="14056" width="17.90625" style="64" customWidth="1"/>
    <col min="14057" max="14057" width="45" style="64" bestFit="1" customWidth="1"/>
    <col min="14058" max="14058" width="61.6328125" style="64" customWidth="1"/>
    <col min="14059" max="14059" width="20.36328125" style="64" customWidth="1"/>
    <col min="14060" max="14060" width="22.90625" style="64" customWidth="1"/>
    <col min="14061" max="14061" width="25.08984375" style="64" customWidth="1"/>
    <col min="14062" max="14309" width="9.90625" style="64"/>
    <col min="14310" max="14310" width="8.36328125" style="64" customWidth="1"/>
    <col min="14311" max="14311" width="14" style="64" customWidth="1"/>
    <col min="14312" max="14312" width="17.90625" style="64" customWidth="1"/>
    <col min="14313" max="14313" width="45" style="64" bestFit="1" customWidth="1"/>
    <col min="14314" max="14314" width="61.6328125" style="64" customWidth="1"/>
    <col min="14315" max="14315" width="20.36328125" style="64" customWidth="1"/>
    <col min="14316" max="14316" width="22.90625" style="64" customWidth="1"/>
    <col min="14317" max="14317" width="25.08984375" style="64" customWidth="1"/>
    <col min="14318" max="14565" width="9.90625" style="64"/>
    <col min="14566" max="14566" width="8.36328125" style="64" customWidth="1"/>
    <col min="14567" max="14567" width="14" style="64" customWidth="1"/>
    <col min="14568" max="14568" width="17.90625" style="64" customWidth="1"/>
    <col min="14569" max="14569" width="45" style="64" bestFit="1" customWidth="1"/>
    <col min="14570" max="14570" width="61.6328125" style="64" customWidth="1"/>
    <col min="14571" max="14571" width="20.36328125" style="64" customWidth="1"/>
    <col min="14572" max="14572" width="22.90625" style="64" customWidth="1"/>
    <col min="14573" max="14573" width="25.08984375" style="64" customWidth="1"/>
    <col min="14574" max="14821" width="9.90625" style="64"/>
    <col min="14822" max="14822" width="8.36328125" style="64" customWidth="1"/>
    <col min="14823" max="14823" width="14" style="64" customWidth="1"/>
    <col min="14824" max="14824" width="17.90625" style="64" customWidth="1"/>
    <col min="14825" max="14825" width="45" style="64" bestFit="1" customWidth="1"/>
    <col min="14826" max="14826" width="61.6328125" style="64" customWidth="1"/>
    <col min="14827" max="14827" width="20.36328125" style="64" customWidth="1"/>
    <col min="14828" max="14828" width="22.90625" style="64" customWidth="1"/>
    <col min="14829" max="14829" width="25.08984375" style="64" customWidth="1"/>
    <col min="14830" max="15077" width="9.90625" style="64"/>
    <col min="15078" max="15078" width="8.36328125" style="64" customWidth="1"/>
    <col min="15079" max="15079" width="14" style="64" customWidth="1"/>
    <col min="15080" max="15080" width="17.90625" style="64" customWidth="1"/>
    <col min="15081" max="15081" width="45" style="64" bestFit="1" customWidth="1"/>
    <col min="15082" max="15082" width="61.6328125" style="64" customWidth="1"/>
    <col min="15083" max="15083" width="20.36328125" style="64" customWidth="1"/>
    <col min="15084" max="15084" width="22.90625" style="64" customWidth="1"/>
    <col min="15085" max="15085" width="25.08984375" style="64" customWidth="1"/>
    <col min="15086" max="15333" width="9.90625" style="64"/>
    <col min="15334" max="15334" width="8.36328125" style="64" customWidth="1"/>
    <col min="15335" max="15335" width="14" style="64" customWidth="1"/>
    <col min="15336" max="15336" width="17.90625" style="64" customWidth="1"/>
    <col min="15337" max="15337" width="45" style="64" bestFit="1" customWidth="1"/>
    <col min="15338" max="15338" width="61.6328125" style="64" customWidth="1"/>
    <col min="15339" max="15339" width="20.36328125" style="64" customWidth="1"/>
    <col min="15340" max="15340" width="22.90625" style="64" customWidth="1"/>
    <col min="15341" max="15341" width="25.08984375" style="64" customWidth="1"/>
    <col min="15342" max="15589" width="9.90625" style="64"/>
    <col min="15590" max="15590" width="8.36328125" style="64" customWidth="1"/>
    <col min="15591" max="15591" width="14" style="64" customWidth="1"/>
    <col min="15592" max="15592" width="17.90625" style="64" customWidth="1"/>
    <col min="15593" max="15593" width="45" style="64" bestFit="1" customWidth="1"/>
    <col min="15594" max="15594" width="61.6328125" style="64" customWidth="1"/>
    <col min="15595" max="15595" width="20.36328125" style="64" customWidth="1"/>
    <col min="15596" max="15596" width="22.90625" style="64" customWidth="1"/>
    <col min="15597" max="15597" width="25.08984375" style="64" customWidth="1"/>
    <col min="15598" max="15845" width="9.90625" style="64"/>
    <col min="15846" max="15846" width="8.36328125" style="64" customWidth="1"/>
    <col min="15847" max="15847" width="14" style="64" customWidth="1"/>
    <col min="15848" max="15848" width="17.90625" style="64" customWidth="1"/>
    <col min="15849" max="15849" width="45" style="64" bestFit="1" customWidth="1"/>
    <col min="15850" max="15850" width="61.6328125" style="64" customWidth="1"/>
    <col min="15851" max="15851" width="20.36328125" style="64" customWidth="1"/>
    <col min="15852" max="15852" width="22.90625" style="64" customWidth="1"/>
    <col min="15853" max="15853" width="25.08984375" style="64" customWidth="1"/>
    <col min="15854" max="16101" width="9.90625" style="64"/>
    <col min="16102" max="16102" width="8.36328125" style="64" customWidth="1"/>
    <col min="16103" max="16103" width="14" style="64" customWidth="1"/>
    <col min="16104" max="16104" width="17.90625" style="64" customWidth="1"/>
    <col min="16105" max="16105" width="45" style="64" bestFit="1" customWidth="1"/>
    <col min="16106" max="16106" width="61.6328125" style="64" customWidth="1"/>
    <col min="16107" max="16107" width="20.36328125" style="64" customWidth="1"/>
    <col min="16108" max="16108" width="22.90625" style="64" customWidth="1"/>
    <col min="16109" max="16109" width="25.08984375" style="64" customWidth="1"/>
    <col min="16110" max="16384" width="9.9062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5"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5" customHeight="1">
      <c r="A11" s="74"/>
      <c r="B11" s="1022" t="s">
        <v>210</v>
      </c>
      <c r="C11" s="1015" t="s">
        <v>211</v>
      </c>
      <c r="D11" s="1016"/>
      <c r="E11" s="1016"/>
      <c r="F11" s="1016"/>
      <c r="G11" s="1016"/>
      <c r="H11" s="1016"/>
      <c r="I11" s="1017"/>
      <c r="J11" s="74"/>
    </row>
    <row r="12" spans="1:10" s="75" customFormat="1" ht="54.65" customHeight="1">
      <c r="A12" s="74"/>
      <c r="B12" s="1022"/>
      <c r="C12" s="1023" t="s">
        <v>212</v>
      </c>
      <c r="D12" s="111" t="s">
        <v>213</v>
      </c>
      <c r="E12" s="1015" t="s">
        <v>214</v>
      </c>
      <c r="F12" s="1016"/>
      <c r="G12" s="1016"/>
      <c r="H12" s="1016"/>
      <c r="I12" s="1017"/>
      <c r="J12" s="115"/>
    </row>
    <row r="13" spans="1:10" s="75" customFormat="1" ht="32.5"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7">
      <c r="A20" s="1028" t="s">
        <v>221</v>
      </c>
      <c r="B20" s="1029"/>
      <c r="C20" s="68" t="s">
        <v>222</v>
      </c>
      <c r="D20" s="69" t="s">
        <v>223</v>
      </c>
      <c r="E20" s="69" t="s">
        <v>224</v>
      </c>
      <c r="F20" s="69" t="s">
        <v>225</v>
      </c>
      <c r="G20" s="70"/>
      <c r="H20" s="70"/>
      <c r="I20" s="70"/>
    </row>
    <row r="21" spans="1:10" ht="94">
      <c r="A21" s="1030" t="s">
        <v>226</v>
      </c>
      <c r="B21" s="1029"/>
      <c r="C21" s="71" t="s">
        <v>227</v>
      </c>
      <c r="D21" s="71" t="s">
        <v>228</v>
      </c>
      <c r="E21" s="71" t="s">
        <v>229</v>
      </c>
      <c r="F21" s="71" t="s">
        <v>230</v>
      </c>
      <c r="G21" s="70"/>
      <c r="H21" s="70"/>
      <c r="I21" s="70"/>
    </row>
    <row r="22" spans="1:10" ht="81.5">
      <c r="A22" s="1030" t="s">
        <v>231</v>
      </c>
      <c r="B22" s="1029"/>
      <c r="C22" s="71" t="s">
        <v>232</v>
      </c>
      <c r="D22" s="71" t="s">
        <v>233</v>
      </c>
      <c r="E22" s="71" t="s">
        <v>234</v>
      </c>
      <c r="F22" s="72" t="s">
        <v>235</v>
      </c>
      <c r="G22" s="63"/>
      <c r="H22" s="63"/>
      <c r="I22" s="63"/>
    </row>
    <row r="23" spans="1:10" ht="81.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3.5">
      <c r="A25" s="1031" t="s">
        <v>241</v>
      </c>
      <c r="B25" s="1031"/>
      <c r="C25" s="1031"/>
      <c r="D25" s="1031"/>
      <c r="E25" s="1031"/>
      <c r="F25" s="1031"/>
      <c r="G25" s="1031"/>
      <c r="H25" s="1031"/>
      <c r="I25" s="1031"/>
    </row>
    <row r="26" spans="1:10" ht="23.5">
      <c r="A26" s="65" t="s">
        <v>242</v>
      </c>
      <c r="B26" s="65"/>
      <c r="C26" s="65"/>
      <c r="D26" s="65"/>
      <c r="E26" s="65"/>
      <c r="F26" s="65"/>
      <c r="G26" s="65"/>
      <c r="H26" s="65"/>
      <c r="I26" s="65"/>
    </row>
    <row r="27" spans="1:10" ht="23.5">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3.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5.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2512</v>
      </c>
      <c r="BB3" s="85" t="s">
        <v>2394</v>
      </c>
      <c r="BC3" s="366"/>
      <c r="BD3" s="515"/>
      <c r="BF3" s="269"/>
      <c r="BH3" s="9" t="s">
        <v>286</v>
      </c>
    </row>
    <row r="4" spans="1:60" ht="65.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2512</v>
      </c>
      <c r="BB4" s="85" t="s">
        <v>2394</v>
      </c>
      <c r="BC4" s="365"/>
      <c r="BD4" s="515"/>
      <c r="BF4" s="2"/>
      <c r="BH4" s="383" t="s">
        <v>268</v>
      </c>
    </row>
    <row r="5" spans="1:60" ht="65.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2512</v>
      </c>
      <c r="BB5" s="85" t="s">
        <v>2394</v>
      </c>
      <c r="BC5" s="365"/>
      <c r="BD5" s="515"/>
      <c r="BF5" s="268" t="s">
        <v>189</v>
      </c>
      <c r="BH5" s="8"/>
    </row>
    <row r="6" spans="1:60" ht="65.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2512</v>
      </c>
      <c r="BB6" s="85" t="s">
        <v>2394</v>
      </c>
      <c r="BC6" s="365"/>
      <c r="BD6" s="515"/>
      <c r="BF6" s="276" t="s">
        <v>190</v>
      </c>
    </row>
    <row r="7" spans="1:60" ht="65.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2512</v>
      </c>
      <c r="BB7" s="85" t="s">
        <v>2394</v>
      </c>
      <c r="BC7" s="365"/>
      <c r="BD7" s="515"/>
      <c r="BF7" s="276" t="s">
        <v>2190</v>
      </c>
    </row>
    <row r="8" spans="1:60" ht="65.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2512</v>
      </c>
      <c r="BB8" s="85" t="s">
        <v>2394</v>
      </c>
      <c r="BC8" s="365"/>
      <c r="BD8" s="515"/>
      <c r="BF8" s="269"/>
    </row>
    <row r="9" spans="1:60" ht="65.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2512</v>
      </c>
      <c r="BB9" s="85" t="s">
        <v>2394</v>
      </c>
      <c r="BC9" s="365"/>
      <c r="BD9" s="515"/>
      <c r="BF9" s="2"/>
    </row>
    <row r="10" spans="1:60" ht="65.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2512</v>
      </c>
      <c r="BB10" s="85" t="s">
        <v>2394</v>
      </c>
      <c r="BC10" s="365"/>
      <c r="BD10" s="515"/>
      <c r="BF10" s="356" t="s">
        <v>313</v>
      </c>
    </row>
    <row r="11" spans="1:60" ht="65.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2512</v>
      </c>
      <c r="BB11" s="85" t="s">
        <v>2394</v>
      </c>
      <c r="BC11" s="365"/>
      <c r="BD11" s="515"/>
      <c r="BF11" s="268" t="s">
        <v>189</v>
      </c>
    </row>
    <row r="12" spans="1:60" ht="65.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2502</v>
      </c>
      <c r="AZ12" s="364" t="s">
        <v>2403</v>
      </c>
      <c r="BA12" s="539" t="s">
        <v>2512</v>
      </c>
      <c r="BB12" s="85" t="s">
        <v>2394</v>
      </c>
      <c r="BC12" s="365"/>
      <c r="BD12" s="515"/>
      <c r="BF12" s="276" t="s">
        <v>190</v>
      </c>
    </row>
    <row r="13" spans="1:60" ht="65.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2485</v>
      </c>
      <c r="AZ13" s="364" t="s">
        <v>2404</v>
      </c>
      <c r="BA13" s="539" t="s">
        <v>2512</v>
      </c>
      <c r="BB13" s="85" t="s">
        <v>2394</v>
      </c>
      <c r="BC13" s="365"/>
      <c r="BD13" s="515"/>
      <c r="BF13" s="276" t="s">
        <v>2190</v>
      </c>
    </row>
    <row r="14" spans="1:60" ht="65.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2486</v>
      </c>
      <c r="AT14" s="275" t="s">
        <v>2362</v>
      </c>
      <c r="AU14" s="510"/>
      <c r="AV14" s="510"/>
      <c r="AX14" s="10" t="s">
        <v>2297</v>
      </c>
      <c r="AY14" s="10" t="s">
        <v>2373</v>
      </c>
      <c r="AZ14" s="364" t="s">
        <v>2405</v>
      </c>
      <c r="BA14" s="539" t="s">
        <v>2512</v>
      </c>
      <c r="BB14" s="85" t="s">
        <v>2394</v>
      </c>
      <c r="BC14" s="365"/>
      <c r="BD14" s="515"/>
      <c r="BF14" s="269"/>
    </row>
    <row r="15" spans="1:60" ht="65.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2487</v>
      </c>
      <c r="AT15" s="275" t="s">
        <v>2362</v>
      </c>
      <c r="AU15" s="510"/>
      <c r="AV15" s="510"/>
      <c r="AX15" s="10" t="s">
        <v>2299</v>
      </c>
      <c r="AY15" s="10" t="s">
        <v>2374</v>
      </c>
      <c r="AZ15" s="364" t="s">
        <v>2406</v>
      </c>
      <c r="BA15" s="539" t="s">
        <v>2512</v>
      </c>
      <c r="BB15" s="85" t="s">
        <v>2394</v>
      </c>
      <c r="BC15" s="365"/>
      <c r="BD15" s="515"/>
      <c r="BF15" s="356" t="s">
        <v>330</v>
      </c>
    </row>
    <row r="16" spans="1:60" ht="65.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2512</v>
      </c>
      <c r="BB16" s="85" t="s">
        <v>2394</v>
      </c>
      <c r="BC16" s="365"/>
      <c r="BD16" s="515"/>
      <c r="BF16" s="6" t="s">
        <v>189</v>
      </c>
    </row>
    <row r="17" spans="1:58" ht="65.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2501</v>
      </c>
      <c r="AZ17" s="364" t="s">
        <v>2408</v>
      </c>
      <c r="BA17" s="539" t="s">
        <v>2512</v>
      </c>
      <c r="BB17" s="85" t="s">
        <v>2394</v>
      </c>
      <c r="BC17" s="365"/>
      <c r="BD17" s="515"/>
      <c r="BF17" s="276" t="s">
        <v>190</v>
      </c>
    </row>
    <row r="18" spans="1:58" ht="65.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2512</v>
      </c>
      <c r="BB18" s="85" t="s">
        <v>2394</v>
      </c>
      <c r="BC18" s="365"/>
      <c r="BD18" s="515"/>
      <c r="BF18" s="276" t="s">
        <v>2190</v>
      </c>
    </row>
    <row r="19" spans="1:58" ht="65.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2488</v>
      </c>
      <c r="AT19" s="275" t="s">
        <v>2362</v>
      </c>
      <c r="AU19" s="510"/>
      <c r="AV19" s="511"/>
      <c r="AX19" s="10" t="s">
        <v>2307</v>
      </c>
      <c r="AY19" s="10" t="s">
        <v>2377</v>
      </c>
      <c r="AZ19" s="364" t="s">
        <v>2410</v>
      </c>
      <c r="BA19" s="539" t="s">
        <v>2512</v>
      </c>
      <c r="BB19" s="85" t="s">
        <v>2394</v>
      </c>
      <c r="BC19" s="365"/>
      <c r="BD19" s="514"/>
      <c r="BF19" s="93" t="s">
        <v>110</v>
      </c>
    </row>
    <row r="20" spans="1:58" ht="65.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2512</v>
      </c>
      <c r="BB20" s="85" t="s">
        <v>2394</v>
      </c>
      <c r="BC20" s="365"/>
      <c r="BD20" s="514"/>
    </row>
    <row r="21" spans="1:58" ht="65.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2512</v>
      </c>
      <c r="BB21" s="85" t="s">
        <v>2394</v>
      </c>
      <c r="BC21" s="365"/>
      <c r="BD21" s="514"/>
      <c r="BF21" s="398" t="s">
        <v>2218</v>
      </c>
    </row>
    <row r="22" spans="1:58" ht="65.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2500</v>
      </c>
      <c r="AZ22" s="364" t="s">
        <v>2413</v>
      </c>
      <c r="BA22" s="539" t="s">
        <v>2512</v>
      </c>
      <c r="BB22" s="85" t="s">
        <v>2394</v>
      </c>
      <c r="BC22" s="365"/>
      <c r="BD22" s="514"/>
      <c r="BF22" s="268" t="s">
        <v>189</v>
      </c>
    </row>
    <row r="23" spans="1:58" ht="65.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2499</v>
      </c>
      <c r="AZ23" s="364" t="s">
        <v>2414</v>
      </c>
      <c r="BA23" s="539" t="s">
        <v>2512</v>
      </c>
      <c r="BB23" s="85" t="s">
        <v>2394</v>
      </c>
      <c r="BC23" s="365"/>
      <c r="BD23" s="514"/>
      <c r="BF23" s="276"/>
    </row>
    <row r="24" spans="1:58" ht="65.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2489</v>
      </c>
      <c r="AT24" s="275" t="s">
        <v>2362</v>
      </c>
      <c r="AU24" s="510"/>
      <c r="AV24" s="511"/>
      <c r="AX24" s="10" t="s">
        <v>2316</v>
      </c>
      <c r="AY24" s="10" t="s">
        <v>2498</v>
      </c>
      <c r="AZ24" s="364" t="s">
        <v>2415</v>
      </c>
      <c r="BA24" s="539" t="s">
        <v>2512</v>
      </c>
      <c r="BB24" s="85" t="s">
        <v>2394</v>
      </c>
      <c r="BC24" s="365"/>
      <c r="BD24" s="514"/>
      <c r="BF24" s="276"/>
    </row>
    <row r="25" spans="1:58" ht="65.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2490</v>
      </c>
      <c r="AT25" s="275" t="s">
        <v>2362</v>
      </c>
      <c r="AU25" s="510"/>
      <c r="AV25" s="511"/>
      <c r="AX25" s="10" t="s">
        <v>2317</v>
      </c>
      <c r="AY25" s="10" t="s">
        <v>2380</v>
      </c>
      <c r="AZ25" s="364" t="s">
        <v>2416</v>
      </c>
      <c r="BA25" s="539" t="s">
        <v>2512</v>
      </c>
      <c r="BB25" s="85" t="s">
        <v>2394</v>
      </c>
      <c r="BC25" s="365"/>
      <c r="BD25" s="514"/>
      <c r="BF25" s="276"/>
    </row>
    <row r="26" spans="1:58" ht="65.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2491</v>
      </c>
      <c r="AT26" s="275" t="s">
        <v>2362</v>
      </c>
      <c r="AU26" s="510"/>
      <c r="AV26" s="511"/>
      <c r="AX26" s="10" t="s">
        <v>2319</v>
      </c>
      <c r="AY26" s="10" t="s">
        <v>2381</v>
      </c>
      <c r="AZ26" s="364" t="s">
        <v>2417</v>
      </c>
      <c r="BA26" s="539" t="s">
        <v>2512</v>
      </c>
      <c r="BB26" s="85" t="s">
        <v>2394</v>
      </c>
      <c r="BC26" s="365"/>
      <c r="BD26" s="514"/>
      <c r="BF26" s="518"/>
    </row>
    <row r="27" spans="1:58" ht="65.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2512</v>
      </c>
      <c r="BB27" s="85" t="s">
        <v>2394</v>
      </c>
      <c r="BC27" s="365"/>
      <c r="BD27" s="514"/>
    </row>
    <row r="28" spans="1:58" ht="65.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2512</v>
      </c>
      <c r="BB28" s="85" t="s">
        <v>2394</v>
      </c>
      <c r="BC28" s="365"/>
      <c r="BD28" s="514"/>
    </row>
    <row r="29" spans="1:58" ht="65.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2512</v>
      </c>
      <c r="BB29" s="85" t="s">
        <v>2394</v>
      </c>
      <c r="BC29" s="365"/>
      <c r="BD29" s="514"/>
    </row>
    <row r="30" spans="1:58" ht="65.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2512</v>
      </c>
      <c r="BB30" s="85" t="s">
        <v>2394</v>
      </c>
      <c r="BC30" s="365"/>
      <c r="BD30" s="514"/>
    </row>
    <row r="31" spans="1:58" ht="65.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2512</v>
      </c>
      <c r="BB31" s="85" t="s">
        <v>2394</v>
      </c>
      <c r="BC31" s="365"/>
      <c r="BD31" s="514"/>
    </row>
    <row r="32" spans="1:58" ht="65.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2512</v>
      </c>
      <c r="BB32" s="85" t="s">
        <v>2394</v>
      </c>
      <c r="BC32" s="365"/>
      <c r="BD32" s="514"/>
    </row>
    <row r="33" spans="1:56" ht="66"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2497</v>
      </c>
      <c r="AZ33" s="364" t="s">
        <v>2424</v>
      </c>
      <c r="BA33" s="539" t="s">
        <v>2512</v>
      </c>
      <c r="BB33" s="85" t="s">
        <v>2394</v>
      </c>
      <c r="BC33" s="365"/>
      <c r="BD33" s="514"/>
    </row>
    <row r="34" spans="1:56" ht="65.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2496</v>
      </c>
      <c r="AZ34" s="364" t="s">
        <v>2425</v>
      </c>
      <c r="BA34" s="539" t="s">
        <v>2512</v>
      </c>
      <c r="BB34" s="85" t="s">
        <v>2394</v>
      </c>
      <c r="BC34" s="365"/>
      <c r="BD34" s="514"/>
    </row>
    <row r="35" spans="1:56" ht="65.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2492</v>
      </c>
      <c r="AT35" s="275" t="s">
        <v>2361</v>
      </c>
      <c r="AU35" s="510"/>
      <c r="AV35" s="510"/>
      <c r="AX35" s="10" t="s">
        <v>2334</v>
      </c>
      <c r="AY35" s="10" t="s">
        <v>2388</v>
      </c>
      <c r="AZ35" s="364" t="s">
        <v>2426</v>
      </c>
      <c r="BA35" s="539" t="s">
        <v>2512</v>
      </c>
      <c r="BB35" s="85" t="s">
        <v>2394</v>
      </c>
      <c r="BC35" s="365"/>
      <c r="BD35" s="514"/>
    </row>
    <row r="36" spans="1:56" ht="65.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2493</v>
      </c>
      <c r="AT36" s="275" t="s">
        <v>2361</v>
      </c>
      <c r="AU36" s="510"/>
      <c r="AV36" s="510"/>
      <c r="AX36" s="10" t="s">
        <v>2335</v>
      </c>
      <c r="AY36" s="10" t="s">
        <v>2389</v>
      </c>
      <c r="AZ36" s="364" t="s">
        <v>2427</v>
      </c>
      <c r="BA36" s="539" t="s">
        <v>2512</v>
      </c>
      <c r="BB36" s="85" t="s">
        <v>2394</v>
      </c>
      <c r="BC36" s="365"/>
      <c r="BD36" s="514"/>
    </row>
    <row r="37" spans="1:56" ht="65.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2512</v>
      </c>
      <c r="BB37" s="85" t="s">
        <v>2394</v>
      </c>
      <c r="BC37" s="365"/>
      <c r="BD37" s="514"/>
    </row>
    <row r="38" spans="1:56" ht="24.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2513</v>
      </c>
      <c r="BB38" s="84" t="s">
        <v>476</v>
      </c>
      <c r="BC38" s="26"/>
      <c r="BD38" s="26"/>
    </row>
    <row r="39" spans="1:56" ht="24.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2495</v>
      </c>
      <c r="AZ39" s="364" t="s">
        <v>2430</v>
      </c>
      <c r="BA39" s="84" t="s">
        <v>2514</v>
      </c>
      <c r="BB39" s="84" t="s">
        <v>476</v>
      </c>
      <c r="BC39" s="26"/>
      <c r="BD39" s="26"/>
    </row>
    <row r="40" spans="1:56" ht="24.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2494</v>
      </c>
      <c r="AZ40" s="364" t="s">
        <v>2431</v>
      </c>
      <c r="BA40" s="84" t="s">
        <v>2515</v>
      </c>
      <c r="BB40" s="84" t="s">
        <v>476</v>
      </c>
      <c r="BC40" s="26"/>
      <c r="BD40" s="26"/>
    </row>
    <row r="41" spans="1:56" ht="24.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2516</v>
      </c>
      <c r="BB41" s="84" t="s">
        <v>476</v>
      </c>
      <c r="BC41" s="26"/>
      <c r="BD41" s="26"/>
    </row>
    <row r="42" spans="1:56" ht="14"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4"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4"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4"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4"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4"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4"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4"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4"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4"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4"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4"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4"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4"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4"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4"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4"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4"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4"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4"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3.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3.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3.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3.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3.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3.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3.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3.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3.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3.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3.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3.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3.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3.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3.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3.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3.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3.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3.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3.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3.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3.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3.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3.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3.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3.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3.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3.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3.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3.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3.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3.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3.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3.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3.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3.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3.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3.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3.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3.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3.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3.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3.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3.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3.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3.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3.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3.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3.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3.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3.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3.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3.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3.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3.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3.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3.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3.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3.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3.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3.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3.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3.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3.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3.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3.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3.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3.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3.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3.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3.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3.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3.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3.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3.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3.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3.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3.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3.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3.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3.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3.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3.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3.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3.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3.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3.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3.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3.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3.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3.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3.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3.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3.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3.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3.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3.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3.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3.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3.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3.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3.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3.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3.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3.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3.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3.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3.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3.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3.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3.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3.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3.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3.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3.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3.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3.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3.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3.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3.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3.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3.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3.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3.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3.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3.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elements/1.1/"/>
    <ds:schemaRef ds:uri="http://schemas.microsoft.com/office/2006/documentManagement/types"/>
    <ds:schemaRef ds:uri="263dbbe5-076b-4606-a03b-9598f5f2f35a"/>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2026-04-02T01:05:13Z</dcterms:modified>
  <cp:category/>
  <cp:contentStatus/>
</cp:coreProperties>
</file>